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SEHCI\SQT\Hellbender Edit\Field Forms\"/>
    </mc:Choice>
  </mc:AlternateContent>
  <xr:revisionPtr revIDLastSave="0" documentId="13_ncr:1_{64643252-D484-41AB-B160-1B3767F8A2A5}" xr6:coauthVersionLast="47" xr6:coauthVersionMax="47" xr10:uidLastSave="{00000000-0000-0000-0000-000000000000}"/>
  <bookViews>
    <workbookView xWindow="28680" yWindow="-120" windowWidth="19440" windowHeight="15000" xr2:uid="{00000000-000D-0000-FFFF-FFFF00000000}"/>
  </bookViews>
  <sheets>
    <sheet name="HB Field Forms" sheetId="6" r:id="rId1"/>
    <sheet name="Old Field Form" sheetId="1" r:id="rId2"/>
    <sheet name="BEHI" sheetId="3" r:id="rId3"/>
    <sheet name="Riparian Veg" sheetId="2" r:id="rId4"/>
  </sheets>
  <externalReferences>
    <externalReference r:id="rId5"/>
  </externalReferences>
  <definedNames>
    <definedName name="BedMaterial">'[1]Pull Down Notes'!$B$13:$B$15</definedName>
    <definedName name="Flow.Type">'[1]Pull Down Notes'!$B$17:$B$20</definedName>
    <definedName name="Level">'[1]Pull Down Notes'!$B$55:$B$58</definedName>
    <definedName name="_xlnm.Print_Area" localSheetId="0">'HB Field Forms'!$A$1:$K$255</definedName>
    <definedName name="_xlnm.Print_Area" localSheetId="1">'Old Field Form'!$A$1:$J$188</definedName>
    <definedName name="_xlnm.Print_Titles" localSheetId="0">'HB Field Forms'!$1:$1</definedName>
    <definedName name="_xlnm.Print_Titles" localSheetId="1">'Old Field Form'!$1:$1</definedName>
    <definedName name="Region">'[1]Pull Down Notes'!$B$60:$B$71</definedName>
    <definedName name="RiverBasins">'[1]Pull Down Notes'!$B$83:$B$89</definedName>
    <definedName name="WaterTypes">'[1]Pull Down Notes'!$B$91:$B$94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2" i="6" l="1"/>
  <c r="K182" i="6"/>
  <c r="K183" i="6"/>
  <c r="K184" i="6"/>
  <c r="G182" i="6"/>
  <c r="G183" i="6"/>
  <c r="G184" i="6"/>
  <c r="C221" i="6"/>
  <c r="C222" i="6"/>
  <c r="J200" i="6"/>
  <c r="K200" i="6" s="1"/>
  <c r="J206" i="6"/>
  <c r="K206" i="6" s="1"/>
  <c r="J203" i="6"/>
  <c r="K203" i="6" s="1"/>
  <c r="K156" i="6"/>
  <c r="J157" i="6" s="1"/>
  <c r="K154" i="6"/>
  <c r="G157" i="6" s="1"/>
  <c r="D157" i="6"/>
  <c r="D111" i="6"/>
  <c r="D150" i="6"/>
  <c r="E150" i="6"/>
  <c r="F150" i="6"/>
  <c r="G150" i="6"/>
  <c r="H150" i="6"/>
  <c r="I150" i="6"/>
  <c r="J150" i="6"/>
  <c r="C150" i="6"/>
  <c r="D149" i="6"/>
  <c r="E149" i="6"/>
  <c r="F149" i="6"/>
  <c r="G149" i="6"/>
  <c r="H149" i="6"/>
  <c r="I149" i="6"/>
  <c r="J149" i="6"/>
  <c r="C149" i="6"/>
  <c r="F82" i="6"/>
  <c r="C230" i="6"/>
  <c r="H75" i="6"/>
  <c r="J208" i="6" l="1"/>
  <c r="C73" i="6"/>
  <c r="E71" i="6"/>
  <c r="I71" i="6" s="1"/>
  <c r="E72" i="6"/>
  <c r="I72" i="6" s="1"/>
  <c r="E69" i="6"/>
  <c r="I69" i="6" s="1"/>
  <c r="E70" i="6"/>
  <c r="I70" i="6" s="1"/>
  <c r="E68" i="6"/>
  <c r="I68" i="6" s="1"/>
  <c r="I73" i="6" s="1"/>
  <c r="E73" i="6" l="1"/>
  <c r="C66" i="6"/>
  <c r="K129" i="6" l="1"/>
  <c r="K132" i="6"/>
  <c r="K137" i="6"/>
  <c r="K140" i="6"/>
  <c r="K147" i="6"/>
  <c r="K145" i="6"/>
  <c r="K149" i="6"/>
  <c r="G117" i="6"/>
  <c r="G118" i="6" s="1"/>
  <c r="C92" i="6"/>
  <c r="C90" i="6"/>
  <c r="J189" i="6"/>
  <c r="K150" i="6"/>
  <c r="K181" i="6" l="1"/>
  <c r="K180" i="6"/>
  <c r="K179" i="6"/>
  <c r="K178" i="6"/>
  <c r="K177" i="6"/>
  <c r="K176" i="6"/>
  <c r="K175" i="6"/>
  <c r="K174" i="6"/>
  <c r="K173" i="6"/>
  <c r="K172" i="6"/>
  <c r="G173" i="6"/>
  <c r="G174" i="6"/>
  <c r="G175" i="6"/>
  <c r="G176" i="6"/>
  <c r="G177" i="6"/>
  <c r="G178" i="6"/>
  <c r="G179" i="6"/>
  <c r="G180" i="6"/>
  <c r="G181" i="6"/>
  <c r="G172" i="6"/>
  <c r="B177" i="6" s="1"/>
  <c r="D167" i="6"/>
  <c r="K164" i="6"/>
  <c r="K165" i="6" s="1"/>
  <c r="J164" i="6"/>
  <c r="J165" i="6" s="1"/>
  <c r="I164" i="6"/>
  <c r="I165" i="6" s="1"/>
  <c r="H164" i="6"/>
  <c r="H165" i="6" s="1"/>
  <c r="G164" i="6"/>
  <c r="G165" i="6" s="1"/>
  <c r="F164" i="6"/>
  <c r="F165" i="6" s="1"/>
  <c r="E164" i="6"/>
  <c r="E165" i="6" s="1"/>
  <c r="K167" i="6" l="1"/>
  <c r="I167" i="6"/>
  <c r="H167" i="6"/>
  <c r="G167" i="6"/>
  <c r="J167" i="6"/>
  <c r="F167" i="6"/>
  <c r="E167" i="6"/>
  <c r="J168" i="6"/>
  <c r="D168" i="6" l="1"/>
  <c r="D101" i="6" l="1"/>
  <c r="E101" i="6"/>
  <c r="F101" i="6"/>
  <c r="G101" i="6"/>
  <c r="H101" i="6"/>
  <c r="E99" i="6"/>
  <c r="F99" i="6"/>
  <c r="G99" i="6"/>
  <c r="H99" i="6"/>
  <c r="D99" i="6"/>
  <c r="C91" i="6"/>
  <c r="F83" i="6"/>
  <c r="I99" i="6" l="1"/>
  <c r="I101" i="6"/>
  <c r="M51" i="1"/>
  <c r="L51" i="1"/>
  <c r="O40" i="1"/>
  <c r="P40" i="1"/>
  <c r="J98" i="6" l="1"/>
  <c r="N51" i="1"/>
  <c r="Q40" i="1"/>
  <c r="J141" i="1"/>
  <c r="J140" i="1"/>
  <c r="O42" i="1" l="1"/>
  <c r="P42" i="1"/>
  <c r="O43" i="1"/>
  <c r="P43" i="1"/>
  <c r="O44" i="1"/>
  <c r="P44" i="1"/>
  <c r="O45" i="1"/>
  <c r="P45" i="1"/>
  <c r="O46" i="1"/>
  <c r="P46" i="1"/>
  <c r="O47" i="1"/>
  <c r="P47" i="1"/>
  <c r="O48" i="1"/>
  <c r="P48" i="1"/>
  <c r="O49" i="1"/>
  <c r="P49" i="1"/>
  <c r="O50" i="1"/>
  <c r="P50" i="1"/>
  <c r="O51" i="1"/>
  <c r="P51" i="1"/>
  <c r="O41" i="1"/>
  <c r="L46" i="1"/>
  <c r="L47" i="1"/>
  <c r="L48" i="1"/>
  <c r="L49" i="1"/>
  <c r="L50" i="1"/>
  <c r="M46" i="1"/>
  <c r="M47" i="1"/>
  <c r="M48" i="1"/>
  <c r="M49" i="1"/>
  <c r="M50" i="1"/>
  <c r="M45" i="1"/>
  <c r="Q51" i="1" l="1"/>
  <c r="Q48" i="1"/>
  <c r="Q43" i="1"/>
  <c r="Q49" i="1"/>
  <c r="Q44" i="1"/>
  <c r="Q50" i="1"/>
  <c r="Q47" i="1"/>
  <c r="N46" i="1"/>
  <c r="N49" i="1"/>
  <c r="N50" i="1"/>
  <c r="Q45" i="1"/>
  <c r="Q42" i="1"/>
  <c r="N48" i="1"/>
  <c r="Q46" i="1"/>
  <c r="N47" i="1"/>
  <c r="C17" i="1"/>
  <c r="C18" i="1" s="1"/>
  <c r="E133" i="1" l="1"/>
  <c r="C80" i="1" l="1"/>
  <c r="C48" i="1"/>
  <c r="L42" i="1" l="1"/>
  <c r="M42" i="1"/>
  <c r="L43" i="1"/>
  <c r="M43" i="1"/>
  <c r="L44" i="1"/>
  <c r="M44" i="1"/>
  <c r="L45" i="1"/>
  <c r="L41" i="1"/>
  <c r="N45" i="1" l="1"/>
  <c r="N44" i="1"/>
  <c r="N42" i="1"/>
  <c r="N43" i="1"/>
  <c r="D110" i="1" l="1"/>
  <c r="F110" i="1" l="1"/>
  <c r="G110" i="1"/>
  <c r="I110" i="1"/>
  <c r="J110" i="1"/>
  <c r="E110" i="1"/>
  <c r="C110" i="1"/>
  <c r="D111" i="1" s="1"/>
  <c r="J111" i="1" l="1"/>
  <c r="G111" i="1"/>
  <c r="F111" i="1"/>
  <c r="H110" i="1"/>
  <c r="I111" i="1" s="1"/>
  <c r="E111" i="1"/>
  <c r="H111" i="1" l="1"/>
  <c r="C79" i="1" l="1"/>
  <c r="E134" i="1" l="1"/>
  <c r="E97" i="1" l="1"/>
  <c r="E96" i="1"/>
  <c r="G96" i="1" l="1"/>
  <c r="C147" i="1"/>
  <c r="C84" i="1" l="1"/>
  <c r="C82" i="1"/>
  <c r="C83" i="1" l="1"/>
  <c r="P41" i="1" l="1"/>
  <c r="Q41" i="1" l="1"/>
  <c r="D79" i="1"/>
  <c r="E79" i="1"/>
  <c r="F79" i="1"/>
  <c r="G79" i="1"/>
  <c r="H79" i="1"/>
  <c r="I79" i="1"/>
  <c r="J79" i="1"/>
  <c r="M41" i="1"/>
  <c r="N41" i="1" s="1"/>
  <c r="E87" i="1" l="1"/>
  <c r="E92" i="1" s="1"/>
  <c r="E41" i="1"/>
  <c r="E40" i="1" s="1"/>
  <c r="C49" i="1" s="1"/>
  <c r="J68" i="1" l="1"/>
  <c r="E114" i="1"/>
  <c r="E84" i="1"/>
  <c r="D84" i="1"/>
  <c r="F114" i="1"/>
  <c r="G114" i="1"/>
  <c r="H114" i="1"/>
  <c r="I114" i="1"/>
  <c r="J114" i="1"/>
  <c r="E112" i="1"/>
  <c r="F112" i="1"/>
  <c r="G112" i="1"/>
  <c r="H112" i="1"/>
  <c r="I112" i="1"/>
  <c r="J112" i="1"/>
  <c r="D112" i="1"/>
  <c r="F80" i="1"/>
  <c r="I116" i="1" l="1"/>
  <c r="D114" i="1"/>
  <c r="C114" i="1"/>
  <c r="F84" i="1"/>
  <c r="C81" i="1"/>
  <c r="J84" i="1"/>
  <c r="G84" i="1"/>
  <c r="H84" i="1"/>
  <c r="I84" i="1"/>
  <c r="D82" i="1"/>
  <c r="D83" i="1" s="1"/>
  <c r="E82" i="1"/>
  <c r="E83" i="1" s="1"/>
  <c r="F82" i="1"/>
  <c r="F83" i="1" s="1"/>
  <c r="G82" i="1"/>
  <c r="G83" i="1" s="1"/>
  <c r="H82" i="1"/>
  <c r="H83" i="1" s="1"/>
  <c r="I82" i="1"/>
  <c r="I83" i="1" s="1"/>
  <c r="J82" i="1"/>
  <c r="J83" i="1" s="1"/>
  <c r="D80" i="1"/>
  <c r="D81" i="1" s="1"/>
  <c r="E80" i="1"/>
  <c r="E81" i="1" s="1"/>
  <c r="F81" i="1"/>
  <c r="G80" i="1"/>
  <c r="G81" i="1" s="1"/>
  <c r="H80" i="1"/>
  <c r="H81" i="1" s="1"/>
  <c r="I80" i="1"/>
  <c r="I81" i="1" s="1"/>
  <c r="J80" i="1"/>
  <c r="J81" i="1" s="1"/>
  <c r="E90" i="1" l="1"/>
  <c r="E91" i="1"/>
  <c r="C116" i="1"/>
  <c r="E88" i="1" l="1"/>
</calcChain>
</file>

<file path=xl/sharedStrings.xml><?xml version="1.0" encoding="utf-8"?>
<sst xmlns="http://schemas.openxmlformats.org/spreadsheetml/2006/main" count="506" uniqueCount="338">
  <si>
    <t>R1</t>
  </si>
  <si>
    <t>R2</t>
  </si>
  <si>
    <t>R3</t>
  </si>
  <si>
    <t>R4</t>
  </si>
  <si>
    <t>R5</t>
  </si>
  <si>
    <t>R6</t>
  </si>
  <si>
    <t>Weighted BHR</t>
  </si>
  <si>
    <t>P1</t>
  </si>
  <si>
    <t>P2</t>
  </si>
  <si>
    <t>P3</t>
  </si>
  <si>
    <t>P4</t>
  </si>
  <si>
    <t>P5</t>
  </si>
  <si>
    <t>P6</t>
  </si>
  <si>
    <t>Station</t>
  </si>
  <si>
    <t>R7</t>
  </si>
  <si>
    <t>R8</t>
  </si>
  <si>
    <t>P7</t>
  </si>
  <si>
    <t>P8</t>
  </si>
  <si>
    <t>Project Name:</t>
  </si>
  <si>
    <t>Reach ID:</t>
  </si>
  <si>
    <t>Field Value</t>
  </si>
  <si>
    <t>Desktop Value</t>
  </si>
  <si>
    <t>Calculation</t>
  </si>
  <si>
    <t>Shading Key</t>
  </si>
  <si>
    <t>Drainage Area (sq. mi.):</t>
  </si>
  <si>
    <t>I.</t>
  </si>
  <si>
    <t>A.</t>
  </si>
  <si>
    <t>B.</t>
  </si>
  <si>
    <t>C.</t>
  </si>
  <si>
    <t>D.</t>
  </si>
  <si>
    <t>E.</t>
  </si>
  <si>
    <t>Bankfull Width (ft)</t>
  </si>
  <si>
    <t>Bankfull Mean Depth (ft) 
= Average of depth measurements</t>
  </si>
  <si>
    <t>Bankfull Area (sq. ft.)
Width * Mean Depth</t>
  </si>
  <si>
    <t>F.</t>
  </si>
  <si>
    <t>G.</t>
  </si>
  <si>
    <t>Regional Curve Bankfull Width (ft)</t>
  </si>
  <si>
    <t>III.</t>
  </si>
  <si>
    <t>IV.</t>
  </si>
  <si>
    <t>Bank Height &amp; Riffle Data</t>
  </si>
  <si>
    <t>Low Bank Height (ft)</t>
  </si>
  <si>
    <t>BHR * Riffle Length (ft)</t>
  </si>
  <si>
    <t>X</t>
  </si>
  <si>
    <t>P-P Spacing (ft)</t>
  </si>
  <si>
    <t>Pool Spacing Ratio
Pool Spacing / BKF Width</t>
  </si>
  <si>
    <t>Pool Depth (ft)
Measured from Bankfull</t>
  </si>
  <si>
    <t>Large Woody Debris</t>
  </si>
  <si>
    <t>V.</t>
  </si>
  <si>
    <t>VI.</t>
  </si>
  <si>
    <t>VII.</t>
  </si>
  <si>
    <t>Number of Pieces per 100m</t>
  </si>
  <si>
    <t>VIII.</t>
  </si>
  <si>
    <t>Bank Data</t>
  </si>
  <si>
    <t>BEHI/NBS Score</t>
  </si>
  <si>
    <t>Bank Length (ft)</t>
  </si>
  <si>
    <t>Total Eroding Bank Length (ft)</t>
  </si>
  <si>
    <t>Total Bank Length (ft)</t>
  </si>
  <si>
    <t>Dominant BEHI/NBS Score</t>
  </si>
  <si>
    <t>Depth</t>
  </si>
  <si>
    <t>Stream Reach Length (ft):</t>
  </si>
  <si>
    <t>Bankfull Max Depth (ft)</t>
  </si>
  <si>
    <t>Cross Section Measurements
Depth measured from bankfull</t>
  </si>
  <si>
    <t>Reach Walk</t>
  </si>
  <si>
    <t xml:space="preserve">II. </t>
  </si>
  <si>
    <t>Riffle Data (Floodplain Connectivity &amp; Bed Form Diversity)</t>
  </si>
  <si>
    <t>Percent Riffle (%)</t>
  </si>
  <si>
    <t>Entrenchment Ratio (ER)</t>
  </si>
  <si>
    <t>ER * Riffle Length (ft)</t>
  </si>
  <si>
    <t>Weighted ER</t>
  </si>
  <si>
    <t>Pool Data (Bed Form Diversity)</t>
  </si>
  <si>
    <t>Bankfull Mean Depth (ft)</t>
  </si>
  <si>
    <t>Maximum WDR</t>
  </si>
  <si>
    <t>Average Pool Depth Ratio</t>
  </si>
  <si>
    <t>H.</t>
  </si>
  <si>
    <t>Curve Used</t>
  </si>
  <si>
    <t>20*Bankfull Width</t>
  </si>
  <si>
    <t xml:space="preserve">Regional Curve Bankfull Mean Depth (ft) </t>
  </si>
  <si>
    <t>Regional Curve Bankfull Area (sq. ft.)</t>
  </si>
  <si>
    <t>IX.</t>
  </si>
  <si>
    <t>Median Pool Spacing Ratio</t>
  </si>
  <si>
    <t>W</t>
  </si>
  <si>
    <t>Average D</t>
  </si>
  <si>
    <t>Area</t>
  </si>
  <si>
    <t>-</t>
  </si>
  <si>
    <t>X.</t>
  </si>
  <si>
    <t>Sinuosity</t>
  </si>
  <si>
    <t>Valley Length (ft)</t>
  </si>
  <si>
    <t>Stream Length (ft)</t>
  </si>
  <si>
    <t>Valley Type:</t>
  </si>
  <si>
    <t>Begin Station (Distance along tape)</t>
  </si>
  <si>
    <t>End Station (Distance along tape)</t>
  </si>
  <si>
    <t>Bankfull Verification and Stable Riffle Cross Section</t>
  </si>
  <si>
    <t xml:space="preserve">Slope </t>
  </si>
  <si>
    <t xml:space="preserve">Begin </t>
  </si>
  <si>
    <t>End</t>
  </si>
  <si>
    <t>Difference</t>
  </si>
  <si>
    <t>Station along tape (ft)</t>
  </si>
  <si>
    <t>Stadia Rod Reading (ft)</t>
  </si>
  <si>
    <t>Slope (ft/ft)</t>
  </si>
  <si>
    <t>Drop-down values</t>
  </si>
  <si>
    <t>Channel Material Estimate</t>
  </si>
  <si>
    <t>XI.</t>
  </si>
  <si>
    <t>Channel Evolution</t>
  </si>
  <si>
    <t>Rosgen Channel Type Succession</t>
  </si>
  <si>
    <t>Simon Channel Evolution Model (Stage)</t>
  </si>
  <si>
    <t>Rosgen Channel Type</t>
  </si>
  <si>
    <t>Stream Evolution Model</t>
  </si>
  <si>
    <t>Stream Type Classification</t>
  </si>
  <si>
    <t>Riffle Data (Continued)</t>
  </si>
  <si>
    <t>Width Depth Ratio (ft/ft)</t>
  </si>
  <si>
    <t>Entrenchment Ratio (ft/ft)</t>
  </si>
  <si>
    <t>Drop-down</t>
  </si>
  <si>
    <t>G</t>
  </si>
  <si>
    <t>Geomorphic Pool?</t>
  </si>
  <si>
    <t xml:space="preserve">J. </t>
  </si>
  <si>
    <t>K.</t>
  </si>
  <si>
    <t>L.</t>
  </si>
  <si>
    <t>Stream Type</t>
  </si>
  <si>
    <t>Width Depth Ratio (WDR)</t>
  </si>
  <si>
    <t>Flood Prone Width (ft)</t>
  </si>
  <si>
    <t>Stream Type (Rosgen, 1996)</t>
  </si>
  <si>
    <t>Station 
At maximum pool depth</t>
  </si>
  <si>
    <t>Bed Material:</t>
  </si>
  <si>
    <t>Station ID</t>
  </si>
  <si>
    <t>Bank Length (Ft)</t>
  </si>
  <si>
    <t>Study Bank Height (ft)</t>
  </si>
  <si>
    <t>Root Depth (ft)</t>
  </si>
  <si>
    <t>Root Density (%)</t>
  </si>
  <si>
    <t>Bank Angle (degrees)</t>
  </si>
  <si>
    <t>Surface Protection (%)</t>
  </si>
  <si>
    <t>Bank Material Adjustment</t>
  </si>
  <si>
    <t>Stratification Adjustment</t>
  </si>
  <si>
    <t>BEHI Total/ Category</t>
  </si>
  <si>
    <t>NBS Ranking</t>
  </si>
  <si>
    <t>Notes</t>
  </si>
  <si>
    <t>Bank Erosion Hazard Index (BEHI)</t>
  </si>
  <si>
    <t>Plot ID</t>
  </si>
  <si>
    <t>Length of Armoring on banks (ft)</t>
  </si>
  <si>
    <t>Total (ft)</t>
  </si>
  <si>
    <t>Percent Armoring (%)</t>
  </si>
  <si>
    <t xml:space="preserve">Notes: </t>
  </si>
  <si>
    <t>Upstream Latitude:</t>
  </si>
  <si>
    <t xml:space="preserve">Upstream Longitude: </t>
  </si>
  <si>
    <t>Downstream Latitude:</t>
  </si>
  <si>
    <t xml:space="preserve">Downstream Longitude: </t>
  </si>
  <si>
    <t>Ecoregion:</t>
  </si>
  <si>
    <t>Flow Type:</t>
  </si>
  <si>
    <t>Reach Information and Stratification</t>
  </si>
  <si>
    <t>Describe the bankfull indicator</t>
  </si>
  <si>
    <t>Difference between BKF stage and WS (ft)</t>
  </si>
  <si>
    <t xml:space="preserve">Rosgen, D.L., 1996. Applied River Morphology, Wildland Hydrology Books, Pagosa Springs, Colorado. </t>
  </si>
  <si>
    <t>Riparian Vegetation</t>
  </si>
  <si>
    <t>Buffer Width</t>
  </si>
  <si>
    <t>Buffer Width Measurements (ft)</t>
  </si>
  <si>
    <t>Avg.</t>
  </si>
  <si>
    <t>Left (looking downstream)</t>
  </si>
  <si>
    <t>Right (looking downstream)</t>
  </si>
  <si>
    <t>XII.</t>
  </si>
  <si>
    <t>Bank Height Ratio (BHR)
Low Bank H / BKF Max D</t>
  </si>
  <si>
    <t>WDR
BKF Width / BKF Mean D</t>
  </si>
  <si>
    <t>Flood Prone Width (FPW; ft)</t>
  </si>
  <si>
    <t>Total Riffle Length (ft)</t>
  </si>
  <si>
    <t>Assessment Segment</t>
  </si>
  <si>
    <t>Assessment Segment Length
At least 20 x the Bankfull Width</t>
  </si>
  <si>
    <t>Lateral Migration</t>
  </si>
  <si>
    <t>Percent Streambank Erosion (%)
Total Eroding Bank Length/ Total Bank Length</t>
  </si>
  <si>
    <t>Pool Depth Ratio
Pool depth/BKF mean D</t>
  </si>
  <si>
    <r>
      <t xml:space="preserve">Difference between BKF stage and WS (ft) 
</t>
    </r>
    <r>
      <rPr>
        <i/>
        <sz val="9"/>
        <color theme="1"/>
        <rFont val="Open Sans"/>
        <family val="2"/>
      </rPr>
      <t xml:space="preserve">Average or consensus value from reach walk. </t>
    </r>
  </si>
  <si>
    <r>
      <t xml:space="preserve">Riffle Length (ft)
</t>
    </r>
    <r>
      <rPr>
        <i/>
        <sz val="9"/>
        <color theme="1"/>
        <rFont val="Open Sans"/>
        <family val="2"/>
      </rPr>
      <t>Including Run</t>
    </r>
  </si>
  <si>
    <r>
      <t xml:space="preserve">Figure 7-48, Watershed Assessment of River Stability and Sediment Supply (WARSSS), </t>
    </r>
    <r>
      <rPr>
        <sz val="9"/>
        <color theme="1"/>
        <rFont val="Open Sans"/>
        <family val="2"/>
      </rPr>
      <t>by David L. Rosgen, Wildland Hydrology, 2009, p. 7-175.</t>
    </r>
  </si>
  <si>
    <r>
      <t>B. Cluer, C. Thorne. “A Stream Evolution Model Integrating Habitat and Ecosystem Benefits.”</t>
    </r>
    <r>
      <rPr>
        <i/>
        <sz val="9"/>
        <color rgb="FF000000"/>
        <rFont val="Open Sans"/>
        <family val="2"/>
      </rPr>
      <t xml:space="preserve"> River Research and Applications.</t>
    </r>
    <r>
      <rPr>
        <sz val="9"/>
        <color rgb="FF000000"/>
        <rFont val="Open Sans"/>
        <family val="2"/>
      </rPr>
      <t>2013.</t>
    </r>
  </si>
  <si>
    <t>Note: Latitude and Longitude should be recorded for the point of origin (double circle) fro each plot in decimal degrees</t>
  </si>
  <si>
    <t>Ephemeral</t>
  </si>
  <si>
    <t>Intermittent</t>
  </si>
  <si>
    <t>Perrenial</t>
  </si>
  <si>
    <t>Colluvial</t>
  </si>
  <si>
    <t>Alluvial</t>
  </si>
  <si>
    <t>Confined Alluvial</t>
  </si>
  <si>
    <t>Hydrology</t>
  </si>
  <si>
    <t>Land Use Coefficient:</t>
  </si>
  <si>
    <t>Concentrated Flow Points:</t>
  </si>
  <si>
    <t>Hydraulics</t>
  </si>
  <si>
    <r>
      <t>Bankfull Max Depth (</t>
    </r>
    <r>
      <rPr>
        <i/>
        <sz val="9"/>
        <color theme="1"/>
        <rFont val="Open Sans"/>
        <family val="2"/>
      </rPr>
      <t>D</t>
    </r>
    <r>
      <rPr>
        <i/>
        <vertAlign val="subscript"/>
        <sz val="9"/>
        <color theme="1"/>
        <rFont val="Open Sans"/>
        <family val="2"/>
      </rPr>
      <t>max</t>
    </r>
    <r>
      <rPr>
        <sz val="9"/>
        <color theme="1"/>
        <rFont val="Open Sans"/>
        <family val="2"/>
      </rPr>
      <t>)</t>
    </r>
  </si>
  <si>
    <t>Bank Height Ratio (BHR)</t>
  </si>
  <si>
    <t>Low Bank Height</t>
  </si>
  <si>
    <t>Geomorphology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</si>
  <si>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</si>
  <si>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</si>
  <si>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</si>
  <si>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</si>
  <si>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</si>
  <si>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</si>
  <si>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</si>
  <si>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</si>
  <si>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</si>
  <si>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</si>
  <si>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</si>
  <si>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</si>
  <si>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</si>
  <si>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</si>
  <si>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</si>
  <si>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Large Woody Debris Index</t>
  </si>
  <si>
    <t>Pieces</t>
  </si>
  <si>
    <t>Debris Dams</t>
  </si>
  <si>
    <t>Score</t>
  </si>
  <si>
    <t>LWDI Score</t>
  </si>
  <si>
    <t>Pieces*Score</t>
  </si>
  <si>
    <t>(Debris Dams*Score)*5</t>
  </si>
  <si>
    <r>
      <t>LWDI Score = (</t>
    </r>
    <r>
      <rPr>
        <sz val="14"/>
        <color theme="1"/>
        <rFont val="Calibri"/>
        <family val="2"/>
      </rPr>
      <t>Σ</t>
    </r>
    <r>
      <rPr>
        <i/>
        <sz val="9"/>
        <color theme="1"/>
        <rFont val="Open Sans"/>
        <family val="2"/>
      </rPr>
      <t>(Pieces*Score)) + (</t>
    </r>
    <r>
      <rPr>
        <sz val="14"/>
        <color theme="1"/>
        <rFont val="Calibri"/>
        <family val="2"/>
      </rPr>
      <t>Σ</t>
    </r>
    <r>
      <rPr>
        <i/>
        <sz val="9"/>
        <color theme="1"/>
        <rFont val="Open Sans"/>
        <family val="2"/>
      </rPr>
      <t>(Debris Dams*Score)*5))</t>
    </r>
  </si>
  <si>
    <t>Σ</t>
  </si>
  <si>
    <t>a. Dominant BEHI/NBS</t>
  </si>
  <si>
    <t xml:space="preserve">Step 2: Enter field data into BEHI and NBS Processing excel document available here: </t>
  </si>
  <si>
    <t>https://www.landscapepartnership.org/networks/working-lands-for-wildlife/target-species/eastern-hellbender/partner-workspace/hellbender-sqt-materials</t>
  </si>
  <si>
    <t>Dominant BEHI/NBS Field Value:</t>
  </si>
  <si>
    <t xml:space="preserve">    Step 3: From the SQT Field Value Calculation table (starting at line 48 in BEHI and NBS      Processing document), identify the BEHI/NBS category with the highest percent represented in the reach. This category is your field value for the SQT.</t>
  </si>
  <si>
    <t xml:space="preserve">Total linear ft of eroding banks = </t>
  </si>
  <si>
    <t>c. Percent Armoring</t>
  </si>
  <si>
    <t xml:space="preserve">Total linear ft of bank armoring = </t>
  </si>
  <si>
    <t>Armoring (linear ft)</t>
  </si>
  <si>
    <t>Geomorpholoy continued</t>
  </si>
  <si>
    <t>Riprian Vegetation</t>
  </si>
  <si>
    <t>a. Forested Buffer Width</t>
  </si>
  <si>
    <t>b, Buffer Width of Undisturbed Soil</t>
  </si>
  <si>
    <t>b. Percent Streambank Erosion (get values from BEHI/NBS Field Form)</t>
  </si>
  <si>
    <t>Total</t>
  </si>
  <si>
    <t>a. Pool Spacing Ratio and b. Pool Depth Ratio</t>
  </si>
  <si>
    <t>Station Start</t>
  </si>
  <si>
    <t>Station End</t>
  </si>
  <si>
    <t>Riffle</t>
  </si>
  <si>
    <t>Length</t>
  </si>
  <si>
    <t xml:space="preserve">Percent Riffle </t>
  </si>
  <si>
    <t>Reach Length</t>
  </si>
  <si>
    <t>Bed Material Characterization</t>
  </si>
  <si>
    <t>a. Substrate Embeddedness</t>
  </si>
  <si>
    <t>Transect</t>
  </si>
  <si>
    <t>Quad 1</t>
  </si>
  <si>
    <t>Quad 2</t>
  </si>
  <si>
    <t>Quad 3</t>
  </si>
  <si>
    <t>Average</t>
  </si>
  <si>
    <t>Pebble Count Analyzer: https://www.landscapepartnership.org/networks/working-lands-for-wildlife/target-species/eastern-hellbender/partner-workspace/hellbender-sqt-materials/pebble-count-analyzer</t>
  </si>
  <si>
    <t>c. Cover Rock and d. Nest Rock Density</t>
  </si>
  <si>
    <r>
      <t xml:space="preserve">Cover Rocks </t>
    </r>
    <r>
      <rPr>
        <i/>
        <sz val="9"/>
        <color theme="1"/>
        <rFont val="Open Sans"/>
        <family val="2"/>
      </rPr>
      <t>(tally)</t>
    </r>
  </si>
  <si>
    <t>Cover Rock Density</t>
  </si>
  <si>
    <t>Run, Glide, Pool</t>
  </si>
  <si>
    <t>Length of B axis</t>
  </si>
  <si>
    <t>20-36"</t>
  </si>
  <si>
    <t>&gt;36"</t>
  </si>
  <si>
    <t>Cover</t>
  </si>
  <si>
    <t>Bedrock (if clear cavity)</t>
  </si>
  <si>
    <t>Nest</t>
  </si>
  <si>
    <t>L Avg.</t>
  </si>
  <si>
    <t>R Avg.</t>
  </si>
  <si>
    <t>Trees DBH (in)</t>
  </si>
  <si>
    <t>Saplings (&lt; 3in)</t>
  </si>
  <si>
    <t>Lat, Long</t>
  </si>
  <si>
    <t>Total Stems</t>
  </si>
  <si>
    <t>Left Bank Plots</t>
  </si>
  <si>
    <t>Right Bank Plots</t>
  </si>
  <si>
    <t>***MARK NATIVE SHRUBS AS (S) TO CALCULATE PERCENT SHRUB</t>
  </si>
  <si>
    <r>
      <t>Bed Form Diversity</t>
    </r>
    <r>
      <rPr>
        <i/>
        <sz val="10"/>
        <color theme="1"/>
        <rFont val="Open Sans"/>
        <family val="2"/>
      </rPr>
      <t xml:space="preserve"> </t>
    </r>
    <r>
      <rPr>
        <i/>
        <sz val="9"/>
        <color theme="1"/>
        <rFont val="Open Sans"/>
        <family val="2"/>
      </rPr>
      <t>(all components can be pulled from longitudinal profile)</t>
    </r>
  </si>
  <si>
    <r>
      <rPr>
        <b/>
        <i/>
        <sz val="10"/>
        <color theme="1"/>
        <rFont val="Open Sans"/>
        <family val="2"/>
      </rPr>
      <t>c. Percent Riffle</t>
    </r>
    <r>
      <rPr>
        <i/>
        <sz val="9"/>
        <color theme="1"/>
        <rFont val="Open Sans"/>
        <family val="2"/>
      </rPr>
      <t xml:space="preserve"> (data can be pulled from longitudinal profile)</t>
    </r>
  </si>
  <si>
    <t>Available Nest Site Dens.</t>
  </si>
  <si>
    <t>Biology</t>
  </si>
  <si>
    <t xml:space="preserve">1. </t>
  </si>
  <si>
    <t>Adult</t>
  </si>
  <si>
    <t>&gt; 289 mm</t>
  </si>
  <si>
    <t>Subadult</t>
  </si>
  <si>
    <t>131-289mm</t>
  </si>
  <si>
    <t>Larva</t>
  </si>
  <si>
    <t>Juvenile</t>
  </si>
  <si>
    <t>No external gills and &lt; 131mm</t>
  </si>
  <si>
    <t>External gills present</t>
  </si>
  <si>
    <r>
      <t xml:space="preserve">Avail. Nest Sites </t>
    </r>
    <r>
      <rPr>
        <i/>
        <sz val="9"/>
        <color theme="1"/>
        <rFont val="Open Sans"/>
        <family val="2"/>
      </rPr>
      <t>(tally)</t>
    </r>
  </si>
  <si>
    <t>Physicochemical</t>
  </si>
  <si>
    <t>Summer Daily Maximum Temperature</t>
  </si>
  <si>
    <t>Fecal Coliform</t>
  </si>
  <si>
    <t xml:space="preserve">col/100mL </t>
  </si>
  <si>
    <t xml:space="preserve">Discharge (cfs) </t>
  </si>
  <si>
    <t xml:space="preserve">Animal Units </t>
  </si>
  <si>
    <t>Hellbender Presence</t>
  </si>
  <si>
    <t>Land Use</t>
  </si>
  <si>
    <t>Area (%)</t>
  </si>
  <si>
    <t>Area (ac)</t>
  </si>
  <si>
    <t>Curve #</t>
  </si>
  <si>
    <t>% Area*CN</t>
  </si>
  <si>
    <t>Reach Runoff Acreage:</t>
  </si>
  <si>
    <t>Totals</t>
  </si>
  <si>
    <t>Riffle Bankfull Width (ft)</t>
  </si>
  <si>
    <t>the surface width of the riffle cross-section at the bankfull stage</t>
  </si>
  <si>
    <t>mean depth of the riffle cross-section at the bankfull stage elevation</t>
  </si>
  <si>
    <t>the distance measured between the bankfull stage elevation and the channel thalweg at the riffle cross-section</t>
  </si>
  <si>
    <t>width at an elevation that is twice the bankfull riffle maximum depth measured perpendicular to the fall line of the valley in a riffle section</t>
  </si>
  <si>
    <r>
      <t>area of the riffle corss-section at the bankfull stage elevation (A</t>
    </r>
    <r>
      <rPr>
        <vertAlign val="subscript"/>
        <sz val="10"/>
        <color theme="1"/>
        <rFont val="Open Sans"/>
        <family val="2"/>
      </rPr>
      <t>bkf</t>
    </r>
    <r>
      <rPr>
        <sz val="10"/>
        <color theme="1"/>
        <rFont val="Open Sans"/>
        <family val="2"/>
      </rPr>
      <t xml:space="preserve"> = W</t>
    </r>
    <r>
      <rPr>
        <vertAlign val="subscript"/>
        <sz val="10"/>
        <color theme="1"/>
        <rFont val="Open Sans"/>
        <family val="2"/>
      </rPr>
      <t>bkf</t>
    </r>
    <r>
      <rPr>
        <sz val="10"/>
        <color theme="1"/>
        <rFont val="Open Sans"/>
        <family val="2"/>
      </rPr>
      <t xml:space="preserve"> x d</t>
    </r>
    <r>
      <rPr>
        <vertAlign val="subscript"/>
        <sz val="10"/>
        <color theme="1"/>
        <rFont val="Open Sans"/>
        <family val="2"/>
      </rPr>
      <t>bkf</t>
    </r>
    <r>
      <rPr>
        <sz val="10"/>
        <color theme="1"/>
        <rFont val="Open Sans"/>
        <family val="2"/>
      </rPr>
      <t>)</t>
    </r>
  </si>
  <si>
    <r>
      <t>the vertical containment of a river calculated as flood-prone area width divided by bankfull riffle width (W</t>
    </r>
    <r>
      <rPr>
        <vertAlign val="subscript"/>
        <sz val="10"/>
        <color theme="1"/>
        <rFont val="Open Sans"/>
        <family val="2"/>
      </rPr>
      <t>fpa</t>
    </r>
    <r>
      <rPr>
        <sz val="10"/>
        <color theme="1"/>
        <rFont val="Open Sans"/>
        <family val="2"/>
      </rPr>
      <t>/W</t>
    </r>
    <r>
      <rPr>
        <vertAlign val="subscript"/>
        <sz val="10"/>
        <color theme="1"/>
        <rFont val="Open Sans"/>
        <family val="2"/>
      </rPr>
      <t>bkf</t>
    </r>
    <r>
      <rPr>
        <sz val="10"/>
        <color theme="1"/>
        <rFont val="Open Sans"/>
        <family val="2"/>
      </rPr>
      <t>)</t>
    </r>
  </si>
  <si>
    <r>
      <t>Bankfull Riffle Width (W</t>
    </r>
    <r>
      <rPr>
        <b/>
        <vertAlign val="subscript"/>
        <sz val="12"/>
        <color theme="1"/>
        <rFont val="Open Sans"/>
        <family val="2"/>
      </rPr>
      <t>bkf</t>
    </r>
    <r>
      <rPr>
        <b/>
        <sz val="12"/>
        <color theme="1"/>
        <rFont val="Open Sans"/>
        <family val="2"/>
      </rPr>
      <t>)</t>
    </r>
  </si>
  <si>
    <r>
      <t>Bankfull Riffle Mean Depth (d</t>
    </r>
    <r>
      <rPr>
        <b/>
        <vertAlign val="subscript"/>
        <sz val="12"/>
        <color theme="1"/>
        <rFont val="Open Sans"/>
        <family val="2"/>
      </rPr>
      <t>bkf</t>
    </r>
    <r>
      <rPr>
        <b/>
        <sz val="12"/>
        <color theme="1"/>
        <rFont val="Open Sans"/>
        <family val="2"/>
      </rPr>
      <t>)</t>
    </r>
  </si>
  <si>
    <r>
      <t>Bankfull Riffle Cross-sectional Area (A</t>
    </r>
    <r>
      <rPr>
        <b/>
        <vertAlign val="subscript"/>
        <sz val="12"/>
        <color theme="1"/>
        <rFont val="Open Sans"/>
        <family val="2"/>
      </rPr>
      <t>bkf</t>
    </r>
    <r>
      <rPr>
        <b/>
        <sz val="12"/>
        <color theme="1"/>
        <rFont val="Open Sans"/>
        <family val="2"/>
      </rPr>
      <t>)</t>
    </r>
  </si>
  <si>
    <r>
      <t>Bankfull Riffle Maximum Depth (d</t>
    </r>
    <r>
      <rPr>
        <b/>
        <vertAlign val="subscript"/>
        <sz val="12"/>
        <color theme="1"/>
        <rFont val="Open Sans"/>
        <family val="2"/>
      </rPr>
      <t>max</t>
    </r>
    <r>
      <rPr>
        <b/>
        <sz val="12"/>
        <color theme="1"/>
        <rFont val="Open Sans"/>
        <family val="2"/>
      </rPr>
      <t>)</t>
    </r>
  </si>
  <si>
    <r>
      <t>Flood-prone Area Width (W</t>
    </r>
    <r>
      <rPr>
        <b/>
        <vertAlign val="subscript"/>
        <sz val="12"/>
        <color theme="1"/>
        <rFont val="Open Sans"/>
        <family val="2"/>
      </rPr>
      <t>fpa</t>
    </r>
    <r>
      <rPr>
        <b/>
        <sz val="12"/>
        <color theme="1"/>
        <rFont val="Open Sans"/>
        <family val="2"/>
      </rPr>
      <t>)</t>
    </r>
  </si>
  <si>
    <t xml:space="preserve">Total Length of Streambank = </t>
  </si>
  <si>
    <t xml:space="preserve">(Erosion/Total Length of Streambank)*100 = </t>
  </si>
  <si>
    <t xml:space="preserve">(Armoring/Total Length of Streambank)*100 = </t>
  </si>
  <si>
    <t>measured to the extent of continuous canopy cover</t>
  </si>
  <si>
    <t>eroding streambanks DO NOT count as disturbed soil for this metric</t>
  </si>
  <si>
    <t xml:space="preserve"> d. Forested Buffer Gap</t>
  </si>
  <si>
    <t>Total Length of Streambank (ft)</t>
  </si>
  <si>
    <t>Left Bank Forested Section Lengths</t>
  </si>
  <si>
    <t>Right Bank Forested Section Lengths</t>
  </si>
  <si>
    <t xml:space="preserve">LB % Forest = </t>
  </si>
  <si>
    <t xml:space="preserve">RB % Forest = </t>
  </si>
  <si>
    <r>
      <rPr>
        <b/>
        <i/>
        <sz val="9"/>
        <color theme="1"/>
        <rFont val="Open Sans"/>
        <family val="2"/>
      </rPr>
      <t>b. Percent Fines, D50</t>
    </r>
    <r>
      <rPr>
        <i/>
        <sz val="9"/>
        <color theme="1"/>
        <rFont val="Open Sans"/>
        <family val="2"/>
      </rPr>
      <t xml:space="preserve"> (data should come from engineers completing design)</t>
    </r>
  </si>
  <si>
    <t xml:space="preserve">Date: </t>
  </si>
  <si>
    <r>
      <t xml:space="preserve">Days Since Bankfull Event:                          </t>
    </r>
    <r>
      <rPr>
        <i/>
        <sz val="9"/>
        <color theme="1"/>
        <rFont val="Open Sans"/>
        <family val="2"/>
      </rPr>
      <t>(must be at least 30 days</t>
    </r>
    <r>
      <rPr>
        <sz val="10"/>
        <color theme="1"/>
        <rFont val="Open Sans"/>
        <family val="2"/>
      </rPr>
      <t>)</t>
    </r>
  </si>
  <si>
    <r>
      <t xml:space="preserve"> c. Stem Density </t>
    </r>
    <r>
      <rPr>
        <i/>
        <sz val="9"/>
        <color theme="1"/>
        <rFont val="Open Sans"/>
        <family val="2"/>
      </rPr>
      <t>(30'x30' plots)</t>
    </r>
  </si>
  <si>
    <t>*****Biology****</t>
  </si>
  <si>
    <t>Macros</t>
  </si>
  <si>
    <t>a. Intolerant Macros Index</t>
  </si>
  <si>
    <t>Rock 1</t>
  </si>
  <si>
    <t>Rock 2</t>
  </si>
  <si>
    <t>Rock 3</t>
  </si>
  <si>
    <t>Leaf Pack</t>
  </si>
  <si>
    <t>ITMI Field Value</t>
  </si>
  <si>
    <t>Group 1</t>
  </si>
  <si>
    <t>FV</t>
  </si>
  <si>
    <t>Group 2</t>
  </si>
  <si>
    <t>Group 3</t>
  </si>
  <si>
    <t>Bed Material Characterization cont…</t>
  </si>
  <si>
    <t>Wetted Width (ft)</t>
  </si>
  <si>
    <t>Stream Length Assessed (ft)</t>
  </si>
  <si>
    <r>
      <t xml:space="preserve">a. Eggs, Larva, Subadult, or Adult Presence </t>
    </r>
    <r>
      <rPr>
        <i/>
        <sz val="9"/>
        <color theme="1"/>
        <rFont val="Open Sans"/>
        <family val="2"/>
      </rPr>
      <t>(record lenghts, location, if no capture assume adult if not obviously other)</t>
    </r>
  </si>
  <si>
    <t>Location</t>
  </si>
  <si>
    <r>
      <t>BKF Height (d</t>
    </r>
    <r>
      <rPr>
        <vertAlign val="subscript"/>
        <sz val="9"/>
        <color theme="1"/>
        <rFont val="Open Sans"/>
        <family val="2"/>
      </rPr>
      <t>bkf</t>
    </r>
    <r>
      <rPr>
        <sz val="9"/>
        <color theme="1"/>
        <rFont val="Open Sans"/>
        <family val="2"/>
      </rPr>
      <t>, ft)</t>
    </r>
  </si>
  <si>
    <r>
      <rPr>
        <sz val="8"/>
        <color theme="1"/>
        <rFont val="Open Sans"/>
      </rPr>
      <t xml:space="preserve">R StemDensity </t>
    </r>
    <r>
      <rPr>
        <i/>
        <sz val="8"/>
        <color theme="1"/>
        <rFont val="Open Sans"/>
      </rPr>
      <t>(#/1300)*43560</t>
    </r>
  </si>
  <si>
    <r>
      <t xml:space="preserve"> </t>
    </r>
    <r>
      <rPr>
        <sz val="8"/>
        <color theme="1"/>
        <rFont val="Open Sans"/>
      </rPr>
      <t>L StemDensity</t>
    </r>
    <r>
      <rPr>
        <i/>
        <sz val="8"/>
        <color theme="1"/>
        <rFont val="Open Sans"/>
      </rPr>
      <t xml:space="preserve"> (#/1300)*43560</t>
    </r>
  </si>
  <si>
    <t>from  Large Woody Degris Field Form (page  5)</t>
  </si>
  <si>
    <t xml:space="preserve">    Step 1: Record field data on BEHI/NBS Field Form (page 6)</t>
  </si>
  <si>
    <t>If the design team is not providing pebble count data or you decide to inlcude pebble count data in the assessment for a non-streambank stabilization project, use the Pebble Count Form on page 11 to record the data.</t>
  </si>
  <si>
    <t>Note: Data from the design team should already include D50, but may not calculate percent fines. Percent fines is calculated as the cumulative percent of substrate that is &gt; 2mm. Use the Pebble Count Analyzer, if needed, to calculate this information with the data provided by the design team.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</si>
</sst>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Open Sans"/>
      <family val="2"/>
    </font>
    <font>
      <b/>
      <sz val="12"/>
      <color theme="1"/>
      <name val="Open Sans"/>
      <family val="2"/>
    </font>
    <font>
      <sz val="9"/>
      <color theme="1"/>
      <name val="Open Sans"/>
      <family val="2"/>
    </font>
    <font>
      <b/>
      <sz val="9"/>
      <color theme="1"/>
      <name val="Open Sans"/>
      <family val="2"/>
    </font>
    <font>
      <i/>
      <sz val="9"/>
      <color theme="1"/>
      <name val="Open Sans"/>
      <family val="2"/>
    </font>
    <font>
      <b/>
      <sz val="11"/>
      <color theme="1"/>
      <name val="Open Sans"/>
      <family val="2"/>
    </font>
    <font>
      <u/>
      <sz val="11"/>
      <color theme="1"/>
      <name val="Open Sans"/>
      <family val="2"/>
    </font>
    <font>
      <sz val="9"/>
      <color rgb="FF000000"/>
      <name val="Open Sans"/>
      <family val="2"/>
    </font>
    <font>
      <i/>
      <sz val="9"/>
      <color rgb="FF000000"/>
      <name val="Open Sans"/>
      <family val="2"/>
    </font>
    <font>
      <sz val="10.5"/>
      <color theme="1"/>
      <name val="Open Sans"/>
      <family val="2"/>
    </font>
    <font>
      <b/>
      <sz val="10.5"/>
      <color theme="1"/>
      <name val="Open Sans"/>
      <family val="2"/>
    </font>
    <font>
      <b/>
      <u/>
      <sz val="10.5"/>
      <color theme="1"/>
      <name val="Open Sans"/>
      <family val="2"/>
    </font>
    <font>
      <sz val="14"/>
      <color theme="1"/>
      <name val="Open Sans"/>
      <family val="2"/>
    </font>
    <font>
      <sz val="10"/>
      <color theme="1"/>
      <name val="Open Sans"/>
      <family val="2"/>
    </font>
    <font>
      <sz val="8"/>
      <color theme="1"/>
      <name val="Open Sans"/>
      <family val="2"/>
    </font>
    <font>
      <i/>
      <sz val="8"/>
      <color theme="1"/>
      <name val="Open Sans"/>
      <family val="2"/>
    </font>
    <font>
      <i/>
      <sz val="11"/>
      <color theme="1"/>
      <name val="Open Sans"/>
      <family val="2"/>
    </font>
    <font>
      <i/>
      <vertAlign val="subscript"/>
      <sz val="9"/>
      <color theme="1"/>
      <name val="Open Sans"/>
      <family val="2"/>
    </font>
    <font>
      <sz val="14"/>
      <color theme="1"/>
      <name val="Calibri"/>
      <family val="2"/>
    </font>
    <font>
      <sz val="16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i/>
      <sz val="11"/>
      <color theme="1"/>
      <name val="Open Sans"/>
      <family val="2"/>
    </font>
    <font>
      <b/>
      <i/>
      <sz val="10"/>
      <color theme="1"/>
      <name val="Open Sans"/>
      <family val="2"/>
    </font>
    <font>
      <i/>
      <sz val="10"/>
      <color theme="1"/>
      <name val="Open Sans"/>
      <family val="2"/>
    </font>
    <font>
      <sz val="8"/>
      <name val="Calibri"/>
      <family val="2"/>
      <scheme val="minor"/>
    </font>
    <font>
      <b/>
      <sz val="10"/>
      <color theme="1"/>
      <name val="Open Sans"/>
      <family val="2"/>
    </font>
    <font>
      <b/>
      <i/>
      <sz val="9"/>
      <color theme="1"/>
      <name val="Open Sans"/>
      <family val="2"/>
    </font>
    <font>
      <b/>
      <sz val="11"/>
      <color theme="1"/>
      <name val="Calibri"/>
      <family val="2"/>
      <scheme val="minor"/>
    </font>
    <font>
      <vertAlign val="subscript"/>
      <sz val="10"/>
      <color theme="1"/>
      <name val="Open Sans"/>
      <family val="2"/>
    </font>
    <font>
      <b/>
      <vertAlign val="subscript"/>
      <sz val="12"/>
      <color theme="1"/>
      <name val="Open Sans"/>
      <family val="2"/>
    </font>
    <font>
      <vertAlign val="subscript"/>
      <sz val="9"/>
      <color theme="1"/>
      <name val="Open Sans"/>
      <family val="2"/>
    </font>
    <font>
      <i/>
      <sz val="8"/>
      <color theme="1"/>
      <name val="Open Sans"/>
    </font>
    <font>
      <sz val="8"/>
      <color theme="1"/>
      <name val="Open Sans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lightGray"/>
    </fill>
    <fill>
      <patternFill patternType="lightGray"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125">
        <bgColor theme="0" tint="-4.9989318521683403E-2"/>
      </patternFill>
    </fill>
    <fill>
      <patternFill patternType="gray125">
        <bgColor theme="0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454">
    <xf numFmtId="0" fontId="0" fillId="0" borderId="0" xfId="0"/>
    <xf numFmtId="0" fontId="2" fillId="0" borderId="0" xfId="0" applyFont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2" fillId="0" borderId="24" xfId="0" applyFont="1" applyBorder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4" fontId="4" fillId="3" borderId="2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2" xfId="0" quotePrefix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9" fontId="4" fillId="3" borderId="2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right" vertical="center"/>
    </xf>
    <xf numFmtId="0" fontId="8" fillId="0" borderId="0" xfId="0" applyFont="1"/>
    <xf numFmtId="0" fontId="4" fillId="0" borderId="9" xfId="0" applyFont="1" applyBorder="1" applyAlignment="1">
      <alignment horizontal="center" vertical="center"/>
    </xf>
    <xf numFmtId="0" fontId="2" fillId="0" borderId="0" xfId="0" applyFont="1"/>
    <xf numFmtId="164" fontId="4" fillId="0" borderId="11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2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vertical="center"/>
    </xf>
    <xf numFmtId="0" fontId="13" fillId="0" borderId="0" xfId="0" applyFont="1"/>
    <xf numFmtId="0" fontId="4" fillId="0" borderId="2" xfId="0" applyFont="1" applyBorder="1" applyAlignment="1">
      <alignment horizontal="center" wrapText="1"/>
    </xf>
    <xf numFmtId="0" fontId="11" fillId="0" borderId="2" xfId="0" applyFont="1" applyBorder="1" applyAlignment="1">
      <alignment wrapText="1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4" fillId="0" borderId="0" xfId="0" applyFont="1"/>
    <xf numFmtId="0" fontId="5" fillId="0" borderId="0" xfId="0" applyFont="1"/>
    <xf numFmtId="0" fontId="4" fillId="0" borderId="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0" fontId="2" fillId="0" borderId="32" xfId="0" applyFont="1" applyBorder="1" applyAlignment="1">
      <alignment vertical="center"/>
    </xf>
    <xf numFmtId="0" fontId="15" fillId="0" borderId="0" xfId="0" applyFont="1" applyAlignment="1">
      <alignment horizontal="left" vertical="center" wrapText="1"/>
    </xf>
    <xf numFmtId="0" fontId="3" fillId="0" borderId="30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49" fontId="15" fillId="0" borderId="0" xfId="0" applyNumberFormat="1" applyFont="1" applyAlignment="1">
      <alignment horizontal="right" vertical="center"/>
    </xf>
    <xf numFmtId="49" fontId="15" fillId="0" borderId="6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49" fontId="2" fillId="0" borderId="0" xfId="0" applyNumberFormat="1" applyFont="1" applyAlignment="1">
      <alignment horizontal="right" vertical="center"/>
    </xf>
    <xf numFmtId="164" fontId="4" fillId="5" borderId="2" xfId="0" applyNumberFormat="1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vertical="center"/>
    </xf>
    <xf numFmtId="0" fontId="2" fillId="8" borderId="2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6" borderId="11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2" fillId="6" borderId="1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vertical="center"/>
    </xf>
    <xf numFmtId="0" fontId="2" fillId="6" borderId="11" xfId="0" applyFont="1" applyFill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0" borderId="14" xfId="0" applyFont="1" applyBorder="1" applyAlignment="1">
      <alignment vertical="center"/>
    </xf>
    <xf numFmtId="49" fontId="7" fillId="0" borderId="29" xfId="0" applyNumberFormat="1" applyFont="1" applyBorder="1" applyAlignment="1">
      <alignment horizontal="right" vertical="center"/>
    </xf>
    <xf numFmtId="0" fontId="7" fillId="0" borderId="30" xfId="0" applyFont="1" applyBorder="1" applyAlignment="1">
      <alignment vertical="center"/>
    </xf>
    <xf numFmtId="49" fontId="7" fillId="0" borderId="34" xfId="0" applyNumberFormat="1" applyFont="1" applyBorder="1" applyAlignment="1">
      <alignment horizontal="right" vertical="center"/>
    </xf>
    <xf numFmtId="0" fontId="7" fillId="0" borderId="34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15" fillId="0" borderId="2" xfId="0" applyFont="1" applyBorder="1" applyAlignment="1">
      <alignment horizontal="right" vertical="center"/>
    </xf>
    <xf numFmtId="0" fontId="15" fillId="8" borderId="0" xfId="0" applyFont="1" applyFill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4" fillId="0" borderId="28" xfId="0" applyFont="1" applyBorder="1" applyAlignment="1">
      <alignment vertical="center"/>
    </xf>
    <xf numFmtId="0" fontId="26" fillId="9" borderId="2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vertical="center"/>
    </xf>
    <xf numFmtId="0" fontId="4" fillId="8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9" xfId="0" applyFont="1" applyBorder="1"/>
    <xf numFmtId="0" fontId="4" fillId="0" borderId="14" xfId="0" applyFont="1" applyBorder="1" applyAlignment="1">
      <alignment horizontal="center"/>
    </xf>
    <xf numFmtId="0" fontId="4" fillId="0" borderId="11" xfId="0" applyFont="1" applyBorder="1"/>
    <xf numFmtId="0" fontId="4" fillId="0" borderId="14" xfId="0" applyFont="1" applyBorder="1"/>
    <xf numFmtId="0" fontId="5" fillId="0" borderId="11" xfId="0" applyFont="1" applyBorder="1" applyAlignment="1">
      <alignment horizontal="center"/>
    </xf>
    <xf numFmtId="164" fontId="6" fillId="0" borderId="4" xfId="0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15" fillId="8" borderId="2" xfId="0" applyFont="1" applyFill="1" applyBorder="1" applyAlignment="1">
      <alignment horizontal="right" vertical="center"/>
    </xf>
    <xf numFmtId="0" fontId="7" fillId="0" borderId="10" xfId="0" applyFont="1" applyBorder="1" applyAlignment="1">
      <alignment horizontal="center" vertical="center"/>
    </xf>
    <xf numFmtId="49" fontId="28" fillId="0" borderId="0" xfId="0" applyNumberFormat="1" applyFont="1" applyAlignment="1">
      <alignment horizontal="right" vertical="center"/>
    </xf>
    <xf numFmtId="0" fontId="28" fillId="0" borderId="0" xfId="0" applyFont="1" applyAlignment="1">
      <alignment vertical="center"/>
    </xf>
    <xf numFmtId="0" fontId="15" fillId="0" borderId="0" xfId="0" applyFont="1" applyAlignment="1">
      <alignment vertical="top"/>
    </xf>
    <xf numFmtId="164" fontId="15" fillId="0" borderId="0" xfId="0" applyNumberFormat="1" applyFont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3" xfId="0" applyFont="1" applyBorder="1" applyAlignment="1">
      <alignment horizontal="right" vertical="center"/>
    </xf>
    <xf numFmtId="0" fontId="25" fillId="0" borderId="9" xfId="0" applyFont="1" applyBorder="1" applyAlignment="1">
      <alignment horizontal="right" vertical="center"/>
    </xf>
    <xf numFmtId="0" fontId="7" fillId="0" borderId="30" xfId="0" applyFont="1" applyBorder="1" applyAlignment="1">
      <alignment horizontal="center" vertical="center"/>
    </xf>
    <xf numFmtId="0" fontId="7" fillId="0" borderId="30" xfId="0" applyFont="1" applyBorder="1" applyAlignment="1">
      <alignment horizontal="left" vertical="center" wrapText="1"/>
    </xf>
    <xf numFmtId="49" fontId="25" fillId="0" borderId="20" xfId="0" applyNumberFormat="1" applyFont="1" applyBorder="1" applyAlignment="1">
      <alignment horizontal="right" vertical="center"/>
    </xf>
    <xf numFmtId="0" fontId="11" fillId="0" borderId="3" xfId="0" applyFont="1" applyBorder="1"/>
    <xf numFmtId="0" fontId="29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26" fillId="0" borderId="0" xfId="0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15" fillId="0" borderId="3" xfId="0" applyFont="1" applyBorder="1" applyAlignment="1">
      <alignment horizontal="right" vertical="center"/>
    </xf>
    <xf numFmtId="0" fontId="25" fillId="0" borderId="2" xfId="0" applyFont="1" applyBorder="1" applyAlignment="1">
      <alignment horizontal="right" vertical="center"/>
    </xf>
    <xf numFmtId="0" fontId="26" fillId="0" borderId="32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49" fontId="25" fillId="0" borderId="0" xfId="0" applyNumberFormat="1" applyFont="1" applyAlignment="1">
      <alignment horizontal="right" vertical="center"/>
    </xf>
    <xf numFmtId="0" fontId="28" fillId="0" borderId="2" xfId="0" applyFont="1" applyBorder="1" applyAlignment="1">
      <alignment horizontal="center" vertical="center" wrapText="1"/>
    </xf>
    <xf numFmtId="49" fontId="25" fillId="0" borderId="7" xfId="0" applyNumberFormat="1" applyFont="1" applyBorder="1" applyAlignment="1">
      <alignment horizontal="right" vertical="center"/>
    </xf>
    <xf numFmtId="0" fontId="25" fillId="0" borderId="24" xfId="0" applyFont="1" applyBorder="1" applyAlignment="1">
      <alignment horizontal="left" vertical="center" wrapText="1"/>
    </xf>
    <xf numFmtId="0" fontId="15" fillId="6" borderId="2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right" vertical="center" wrapText="1"/>
    </xf>
    <xf numFmtId="0" fontId="7" fillId="0" borderId="10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26" fillId="0" borderId="34" xfId="0" applyFont="1" applyBorder="1" applyAlignment="1">
      <alignment vertical="center" wrapText="1"/>
    </xf>
    <xf numFmtId="0" fontId="3" fillId="0" borderId="6" xfId="0" applyFont="1" applyBorder="1" applyAlignment="1">
      <alignment horizontal="left" vertical="center" wrapText="1"/>
    </xf>
    <xf numFmtId="0" fontId="26" fillId="0" borderId="48" xfId="0" applyFont="1" applyBorder="1" applyAlignment="1">
      <alignment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164" fontId="4" fillId="5" borderId="0" xfId="0" applyNumberFormat="1" applyFont="1" applyFill="1" applyAlignment="1">
      <alignment horizontal="center" vertical="center" wrapText="1"/>
    </xf>
    <xf numFmtId="0" fontId="4" fillId="0" borderId="7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right" vertical="center"/>
    </xf>
    <xf numFmtId="0" fontId="2" fillId="0" borderId="30" xfId="0" applyFont="1" applyBorder="1" applyAlignment="1">
      <alignment vertical="center"/>
    </xf>
    <xf numFmtId="9" fontId="2" fillId="0" borderId="0" xfId="1" applyFont="1" applyFill="1" applyBorder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6" fillId="8" borderId="2" xfId="0" applyFont="1" applyFill="1" applyBorder="1" applyAlignment="1">
      <alignment horizontal="center" vertical="center"/>
    </xf>
    <xf numFmtId="0" fontId="18" fillId="8" borderId="2" xfId="0" applyFont="1" applyFill="1" applyBorder="1" applyAlignment="1">
      <alignment vertical="center"/>
    </xf>
    <xf numFmtId="0" fontId="26" fillId="0" borderId="0" xfId="0" applyFont="1" applyAlignment="1">
      <alignment horizontal="center" vertical="center" wrapText="1"/>
    </xf>
    <xf numFmtId="0" fontId="7" fillId="0" borderId="30" xfId="0" applyFont="1" applyBorder="1" applyAlignment="1">
      <alignment horizontal="left" vertical="center"/>
    </xf>
    <xf numFmtId="1" fontId="2" fillId="0" borderId="0" xfId="0" applyNumberFormat="1" applyFont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34" fillId="0" borderId="2" xfId="0" applyFont="1" applyBorder="1" applyAlignment="1">
      <alignment horizontal="right" vertical="center"/>
    </xf>
    <xf numFmtId="9" fontId="15" fillId="11" borderId="2" xfId="1" applyFont="1" applyFill="1" applyBorder="1" applyAlignment="1">
      <alignment horizontal="center" vertical="center" wrapText="1"/>
    </xf>
    <xf numFmtId="9" fontId="15" fillId="11" borderId="2" xfId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24" fillId="0" borderId="25" xfId="0" applyFont="1" applyBorder="1" applyAlignment="1">
      <alignment horizontal="left" vertical="center"/>
    </xf>
    <xf numFmtId="0" fontId="30" fillId="0" borderId="9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1" xfId="0" applyBorder="1" applyAlignment="1">
      <alignment vertical="center"/>
    </xf>
    <xf numFmtId="0" fontId="23" fillId="0" borderId="0" xfId="2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2" fillId="0" borderId="4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6" fillId="0" borderId="25" xfId="0" applyFont="1" applyBorder="1" applyAlignment="1">
      <alignment horizontal="left" vertical="top"/>
    </xf>
    <xf numFmtId="0" fontId="3" fillId="0" borderId="30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2" fillId="0" borderId="44" xfId="0" applyFont="1" applyBorder="1" applyAlignment="1">
      <alignment horizontal="right" vertical="center"/>
    </xf>
    <xf numFmtId="0" fontId="2" fillId="0" borderId="43" xfId="0" applyFont="1" applyBorder="1" applyAlignment="1">
      <alignment horizontal="right" vertical="center"/>
    </xf>
    <xf numFmtId="0" fontId="2" fillId="0" borderId="45" xfId="0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0" fontId="6" fillId="0" borderId="45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6" fillId="0" borderId="39" xfId="0" applyFont="1" applyBorder="1" applyAlignment="1">
      <alignment horizontal="right" vertical="center"/>
    </xf>
    <xf numFmtId="0" fontId="4" fillId="0" borderId="9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9" borderId="42" xfId="0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 wrapText="1"/>
    </xf>
    <xf numFmtId="0" fontId="15" fillId="9" borderId="47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9" fontId="15" fillId="11" borderId="9" xfId="1" applyFont="1" applyFill="1" applyBorder="1" applyAlignment="1">
      <alignment horizontal="center" vertical="center" wrapText="1"/>
    </xf>
    <xf numFmtId="9" fontId="15" fillId="11" borderId="14" xfId="1" applyFont="1" applyFill="1" applyBorder="1" applyAlignment="1">
      <alignment horizontal="center" vertical="center" wrapText="1"/>
    </xf>
    <xf numFmtId="9" fontId="15" fillId="11" borderId="11" xfId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4" fillId="6" borderId="9" xfId="0" applyFont="1" applyFill="1" applyBorder="1" applyAlignment="1">
      <alignment vertical="center" wrapText="1"/>
    </xf>
    <xf numFmtId="0" fontId="4" fillId="6" borderId="14" xfId="0" applyFont="1" applyFill="1" applyBorder="1" applyAlignment="1">
      <alignment vertical="center" wrapText="1"/>
    </xf>
    <xf numFmtId="0" fontId="4" fillId="6" borderId="11" xfId="0" applyFont="1" applyFill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28" fillId="0" borderId="2" xfId="0" applyFont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0" fontId="15" fillId="6" borderId="4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9" fontId="15" fillId="10" borderId="2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25" fillId="0" borderId="20" xfId="0" applyFont="1" applyBorder="1" applyAlignment="1">
      <alignment horizontal="left" vertical="center" wrapText="1"/>
    </xf>
    <xf numFmtId="0" fontId="25" fillId="0" borderId="22" xfId="0" applyFont="1" applyBorder="1" applyAlignment="1">
      <alignment horizontal="left" vertical="center" wrapText="1"/>
    </xf>
    <xf numFmtId="0" fontId="25" fillId="0" borderId="39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5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15" fillId="0" borderId="7" xfId="0" applyFont="1" applyBorder="1" applyAlignment="1">
      <alignment horizontal="right" vertical="center"/>
    </xf>
    <xf numFmtId="0" fontId="15" fillId="0" borderId="1" xfId="0" applyFont="1" applyBorder="1" applyAlignment="1">
      <alignment horizontal="right" vertical="center"/>
    </xf>
    <xf numFmtId="0" fontId="15" fillId="0" borderId="51" xfId="0" applyFont="1" applyBorder="1" applyAlignment="1">
      <alignment horizontal="right" vertic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9" fontId="6" fillId="0" borderId="9" xfId="1" applyFont="1" applyFill="1" applyBorder="1" applyAlignment="1">
      <alignment horizontal="center" vertical="center"/>
    </xf>
    <xf numFmtId="9" fontId="6" fillId="0" borderId="1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right" vertical="center"/>
    </xf>
    <xf numFmtId="0" fontId="15" fillId="0" borderId="14" xfId="0" applyFont="1" applyBorder="1" applyAlignment="1">
      <alignment horizontal="right" vertical="center"/>
    </xf>
    <xf numFmtId="0" fontId="15" fillId="0" borderId="11" xfId="0" applyFont="1" applyBorder="1" applyAlignment="1">
      <alignment horizontal="right" vertical="center"/>
    </xf>
    <xf numFmtId="9" fontId="15" fillId="6" borderId="2" xfId="1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5" fillId="0" borderId="32" xfId="0" applyFont="1" applyBorder="1" applyAlignment="1">
      <alignment horizontal="right" vertical="center" wrapText="1"/>
    </xf>
    <xf numFmtId="0" fontId="15" fillId="0" borderId="0" xfId="0" applyFont="1" applyAlignment="1">
      <alignment horizontal="right" vertical="center" wrapText="1"/>
    </xf>
    <xf numFmtId="0" fontId="15" fillId="0" borderId="24" xfId="0" applyFont="1" applyBorder="1" applyAlignment="1">
      <alignment horizontal="right" vertical="center" wrapText="1"/>
    </xf>
    <xf numFmtId="0" fontId="15" fillId="0" borderId="7" xfId="0" applyFont="1" applyBorder="1" applyAlignment="1">
      <alignment horizontal="right" vertical="center" wrapText="1"/>
    </xf>
    <xf numFmtId="0" fontId="15" fillId="0" borderId="1" xfId="0" applyFont="1" applyBorder="1" applyAlignment="1">
      <alignment horizontal="right" vertical="center" wrapText="1"/>
    </xf>
    <xf numFmtId="0" fontId="15" fillId="0" borderId="8" xfId="0" applyFont="1" applyBorder="1" applyAlignment="1">
      <alignment horizontal="right" vertical="center" wrapText="1"/>
    </xf>
    <xf numFmtId="0" fontId="15" fillId="0" borderId="48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26" fillId="9" borderId="9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0" fontId="26" fillId="9" borderId="2" xfId="0" applyFont="1" applyFill="1" applyBorder="1" applyAlignment="1">
      <alignment horizontal="center" vertical="center"/>
    </xf>
    <xf numFmtId="0" fontId="26" fillId="9" borderId="45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6" fillId="0" borderId="0" xfId="0" applyFont="1" applyAlignment="1">
      <alignment horizontal="right" vertical="center"/>
    </xf>
    <xf numFmtId="0" fontId="26" fillId="0" borderId="3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15" fillId="0" borderId="47" xfId="0" applyFont="1" applyBorder="1" applyAlignment="1">
      <alignment horizontal="right" vertical="center"/>
    </xf>
    <xf numFmtId="1" fontId="2" fillId="0" borderId="9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/>
    </xf>
    <xf numFmtId="164" fontId="4" fillId="4" borderId="14" xfId="0" applyNumberFormat="1" applyFont="1" applyFill="1" applyBorder="1" applyAlignment="1">
      <alignment horizontal="center" vertical="center"/>
    </xf>
    <xf numFmtId="164" fontId="4" fillId="4" borderId="11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165" fontId="4" fillId="3" borderId="2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14" fillId="2" borderId="2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right" vertical="center" wrapText="1"/>
    </xf>
    <xf numFmtId="0" fontId="4" fillId="0" borderId="6" xfId="0" applyFont="1" applyBorder="1" applyAlignment="1">
      <alignment horizontal="right" vertical="center" wrapText="1"/>
    </xf>
    <xf numFmtId="0" fontId="4" fillId="0" borderId="28" xfId="0" applyFont="1" applyBorder="1" applyAlignment="1">
      <alignment horizontal="right" vertical="center" wrapText="1"/>
    </xf>
    <xf numFmtId="9" fontId="4" fillId="3" borderId="2" xfId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3" xfId="0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/>
    <xf numFmtId="0" fontId="4" fillId="0" borderId="9" xfId="0" applyFont="1" applyBorder="1"/>
    <xf numFmtId="0" fontId="4" fillId="0" borderId="11" xfId="0" applyFont="1" applyBorder="1"/>
    <xf numFmtId="0" fontId="4" fillId="0" borderId="3" xfId="0" applyFont="1" applyBorder="1" applyAlignment="1">
      <alignment horizontal="center"/>
    </xf>
    <xf numFmtId="2" fontId="15" fillId="11" borderId="2" xfId="1" applyNumberFormat="1" applyFont="1" applyFill="1" applyBorder="1" applyAlignment="1">
      <alignment horizontal="center" vertical="center" wrapText="1"/>
    </xf>
    <xf numFmtId="2" fontId="15" fillId="11" borderId="9" xfId="1" applyNumberFormat="1" applyFont="1" applyFill="1" applyBorder="1" applyAlignment="1">
      <alignment horizontal="center" vertical="center" wrapText="1"/>
    </xf>
    <xf numFmtId="2" fontId="15" fillId="11" borderId="11" xfId="1" applyNumberFormat="1" applyFont="1" applyFill="1" applyBorder="1" applyAlignment="1">
      <alignment horizontal="center" vertical="center" wrapText="1"/>
    </xf>
    <xf numFmtId="2" fontId="15" fillId="11" borderId="5" xfId="1" applyNumberFormat="1" applyFont="1" applyFill="1" applyBorder="1" applyAlignment="1">
      <alignment horizontal="center" vertical="center" wrapText="1"/>
    </xf>
    <xf numFmtId="2" fontId="15" fillId="11" borderId="28" xfId="1" applyNumberFormat="1" applyFont="1" applyFill="1" applyBorder="1" applyAlignment="1">
      <alignment horizontal="center" vertical="center" wrapText="1"/>
    </xf>
    <xf numFmtId="2" fontId="15" fillId="11" borderId="32" xfId="1" applyNumberFormat="1" applyFont="1" applyFill="1" applyBorder="1" applyAlignment="1">
      <alignment horizontal="center" vertical="center" wrapText="1"/>
    </xf>
    <xf numFmtId="2" fontId="15" fillId="11" borderId="24" xfId="1" applyNumberFormat="1" applyFont="1" applyFill="1" applyBorder="1" applyAlignment="1">
      <alignment horizontal="center" vertical="center" wrapText="1"/>
    </xf>
    <xf numFmtId="2" fontId="15" fillId="11" borderId="7" xfId="1" applyNumberFormat="1" applyFont="1" applyFill="1" applyBorder="1" applyAlignment="1">
      <alignment horizontal="center" vertical="center" wrapText="1"/>
    </xf>
    <xf numFmtId="2" fontId="15" fillId="11" borderId="8" xfId="1" applyNumberFormat="1" applyFont="1" applyFill="1" applyBorder="1" applyAlignment="1">
      <alignment horizontal="center" vertical="center" wrapText="1"/>
    </xf>
    <xf numFmtId="2" fontId="15" fillId="11" borderId="2" xfId="1" applyNumberFormat="1" applyFont="1" applyFill="1" applyBorder="1" applyAlignment="1">
      <alignment horizontal="center" vertical="center" wrapText="1"/>
    </xf>
    <xf numFmtId="2" fontId="15" fillId="11" borderId="14" xfId="1" applyNumberFormat="1" applyFont="1" applyFill="1" applyBorder="1" applyAlignment="1">
      <alignment horizontal="center" vertical="center" wrapText="1"/>
    </xf>
    <xf numFmtId="2" fontId="15" fillId="11" borderId="52" xfId="1" applyNumberFormat="1" applyFont="1" applyFill="1" applyBorder="1" applyAlignment="1">
      <alignment horizontal="center" vertical="center" wrapText="1"/>
    </xf>
    <xf numFmtId="2" fontId="15" fillId="11" borderId="53" xfId="1" applyNumberFormat="1" applyFont="1" applyFill="1" applyBorder="1" applyAlignment="1">
      <alignment horizontal="center" vertical="center" wrapText="1"/>
    </xf>
    <xf numFmtId="2" fontId="4" fillId="11" borderId="9" xfId="0" applyNumberFormat="1" applyFont="1" applyFill="1" applyBorder="1" applyAlignment="1">
      <alignment horizontal="center" vertical="center"/>
    </xf>
    <xf numFmtId="2" fontId="4" fillId="11" borderId="14" xfId="0" applyNumberFormat="1" applyFont="1" applyFill="1" applyBorder="1" applyAlignment="1">
      <alignment horizontal="center" vertical="center"/>
    </xf>
    <xf numFmtId="2" fontId="4" fillId="11" borderId="11" xfId="0" applyNumberFormat="1" applyFont="1" applyFill="1" applyBorder="1" applyAlignment="1">
      <alignment horizontal="center" vertical="center"/>
    </xf>
    <xf numFmtId="2" fontId="15" fillId="11" borderId="47" xfId="1" applyNumberFormat="1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mp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.tmp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179387</xdr:colOff>
      <xdr:row>24</xdr:row>
      <xdr:rowOff>193992</xdr:rowOff>
    </xdr:from>
    <xdr:ext cx="5959959" cy="1523683"/>
    <xdr:pic>
      <xdr:nvPicPr>
        <xdr:cNvPr id="16" name="Picture 15">
          <a:extLst>
            <a:ext uri="{FF2B5EF4-FFF2-40B4-BE49-F238E27FC236}">
              <a16:creationId xmlns:a16="http://schemas.microsoft.com/office/drawing/2014/main" id="{CB54C77E-8F3E-4D5F-8A06-28EA47C1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012" y="5305742"/>
          <a:ext cx="5959959" cy="1523683"/>
        </a:xfrm>
        <a:prstGeom prst="rect">
          <a:avLst/>
        </a:prstGeom>
      </xdr:spPr>
    </xdr:pic>
    <xdr:clientData/>
  </xdr:oneCellAnchor>
  <xdr:oneCellAnchor>
    <xdr:from>
      <xdr:col>1</xdr:col>
      <xdr:colOff>147638</xdr:colOff>
      <xdr:row>30</xdr:row>
      <xdr:rowOff>63500</xdr:rowOff>
    </xdr:from>
    <xdr:ext cx="6048692" cy="1943735"/>
    <xdr:pic>
      <xdr:nvPicPr>
        <xdr:cNvPr id="17" name="Picture 16" descr="Screen Clipping">
          <a:extLst>
            <a:ext uri="{FF2B5EF4-FFF2-40B4-BE49-F238E27FC236}">
              <a16:creationId xmlns:a16="http://schemas.microsoft.com/office/drawing/2014/main" id="{D983EEF6-270F-4BF9-A679-53A46C4927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3" y="6842125"/>
          <a:ext cx="6048692" cy="1943735"/>
        </a:xfrm>
        <a:prstGeom prst="rect">
          <a:avLst/>
        </a:prstGeom>
        <a:noFill/>
        <a:ln w="9525" cmpd="sng">
          <a:solidFill>
            <a:srgbClr val="000000"/>
          </a:solidFill>
          <a:miter lim="800000"/>
          <a:headEnd/>
          <a:tailEnd/>
        </a:ln>
        <a:effectLst/>
      </xdr:spPr>
    </xdr:pic>
    <xdr:clientData/>
  </xdr:oneCellAnchor>
  <xdr:twoCellAnchor>
    <xdr:from>
      <xdr:col>4</xdr:col>
      <xdr:colOff>281975</xdr:colOff>
      <xdr:row>30</xdr:row>
      <xdr:rowOff>248090</xdr:rowOff>
    </xdr:from>
    <xdr:to>
      <xdr:col>9</xdr:col>
      <xdr:colOff>3845</xdr:colOff>
      <xdr:row>31</xdr:row>
      <xdr:rowOff>203957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87816EB-587D-416A-A802-43015779E15F}"/>
            </a:ext>
          </a:extLst>
        </xdr:cNvPr>
        <xdr:cNvSpPr txBox="1"/>
      </xdr:nvSpPr>
      <xdr:spPr>
        <a:xfrm>
          <a:off x="3441100" y="7026715"/>
          <a:ext cx="2341245" cy="2336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Measuring</a:t>
          </a:r>
          <a:r>
            <a:rPr lang="en-US" sz="1100" baseline="0"/>
            <a:t> Flood Prone Width (FPW)</a:t>
          </a:r>
          <a:endParaRPr lang="en-US" sz="1100"/>
        </a:p>
      </xdr:txBody>
    </xdr:sp>
    <xdr:clientData/>
  </xdr:twoCellAnchor>
  <xdr:twoCellAnchor editAs="oneCell">
    <xdr:from>
      <xdr:col>4</xdr:col>
      <xdr:colOff>165870</xdr:colOff>
      <xdr:row>226</xdr:row>
      <xdr:rowOff>362230</xdr:rowOff>
    </xdr:from>
    <xdr:to>
      <xdr:col>10</xdr:col>
      <xdr:colOff>493991</xdr:colOff>
      <xdr:row>230</xdr:row>
      <xdr:rowOff>86762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89865-7F45-EBC8-C559-5BD25A51F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19703" y="68829341"/>
          <a:ext cx="3503121" cy="1185033"/>
        </a:xfrm>
        <a:prstGeom prst="rect">
          <a:avLst/>
        </a:prstGeom>
      </xdr:spPr>
    </xdr:pic>
    <xdr:clientData/>
  </xdr:twoCellAnchor>
  <xdr:twoCellAnchor editAs="oneCell">
    <xdr:from>
      <xdr:col>6</xdr:col>
      <xdr:colOff>38203</xdr:colOff>
      <xdr:row>15</xdr:row>
      <xdr:rowOff>251134</xdr:rowOff>
    </xdr:from>
    <xdr:to>
      <xdr:col>10</xdr:col>
      <xdr:colOff>543157</xdr:colOff>
      <xdr:row>24</xdr:row>
      <xdr:rowOff>36514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832E79-39BD-CD20-5385-F03B9D694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45078" y="2862572"/>
          <a:ext cx="2594104" cy="228569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37</xdr:row>
      <xdr:rowOff>308880</xdr:rowOff>
    </xdr:from>
    <xdr:to>
      <xdr:col>9</xdr:col>
      <xdr:colOff>315913</xdr:colOff>
      <xdr:row>44</xdr:row>
      <xdr:rowOff>144408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F7E5A2-BA7B-3DA0-734C-4D03C4B12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6950" y="9078230"/>
          <a:ext cx="5103813" cy="2146928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595309</xdr:colOff>
      <xdr:row>44</xdr:row>
      <xdr:rowOff>149678</xdr:rowOff>
    </xdr:from>
    <xdr:to>
      <xdr:col>9</xdr:col>
      <xdr:colOff>324174</xdr:colOff>
      <xdr:row>48</xdr:row>
      <xdr:rowOff>266699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4BF341-40C0-BBCF-870E-39E6C726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0759" y="11230428"/>
          <a:ext cx="5094615" cy="1437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165</xdr:row>
      <xdr:rowOff>22860</xdr:rowOff>
    </xdr:from>
    <xdr:to>
      <xdr:col>8</xdr:col>
      <xdr:colOff>494801</xdr:colOff>
      <xdr:row>185</xdr:row>
      <xdr:rowOff>73027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790ACB-6BE0-41E7-BE21-985F0762B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2" r="1262"/>
        <a:stretch/>
      </xdr:blipFill>
      <xdr:spPr>
        <a:xfrm>
          <a:off x="38101" y="44447460"/>
          <a:ext cx="5714500" cy="40125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381000</xdr:colOff>
      <xdr:row>88</xdr:row>
      <xdr:rowOff>76200</xdr:rowOff>
    </xdr:from>
    <xdr:to>
      <xdr:col>3</xdr:col>
      <xdr:colOff>304800</xdr:colOff>
      <xdr:row>88</xdr:row>
      <xdr:rowOff>381000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DA00E-3807-45DE-A46A-2C459198A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4348460"/>
          <a:ext cx="2171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</xdr:colOff>
      <xdr:row>149</xdr:row>
      <xdr:rowOff>30480</xdr:rowOff>
    </xdr:from>
    <xdr:to>
      <xdr:col>9</xdr:col>
      <xdr:colOff>266700</xdr:colOff>
      <xdr:row>169</xdr:row>
      <xdr:rowOff>75722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40EE6E-66D1-4C96-BE10-262D943F12B4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260" y="41361360"/>
          <a:ext cx="2827020" cy="39052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107633</xdr:colOff>
      <xdr:row>57</xdr:row>
      <xdr:rowOff>35719</xdr:rowOff>
    </xdr:from>
    <xdr:to>
      <xdr:col>9</xdr:col>
      <xdr:colOff>365125</xdr:colOff>
      <xdr:row>64</xdr:row>
      <xdr:rowOff>68104</xdr:rowOff>
    </xdr:to>
    <xdr:pic>
      <xdr:nvPicPr>
        <xdr:cNvPr id="5" name="Picture 4" descr="Screen Clipping">
          <a:extLst>
            <a:ext uri="{FF2B5EF4-FFF2-40B4-BE49-F238E27FC236}">
              <a16:creationId xmlns:a16="http://schemas.microsoft.com/office/drawing/2014/main" id="{7481AE92-4F26-4778-BD99-8C960164F69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3" y="14513719"/>
          <a:ext cx="6048692" cy="1943735"/>
        </a:xfrm>
        <a:prstGeom prst="rect">
          <a:avLst/>
        </a:prstGeom>
        <a:noFill/>
        <a:ln w="9525" cmpd="sng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452279</xdr:colOff>
      <xdr:row>51</xdr:row>
      <xdr:rowOff>23178</xdr:rowOff>
    </xdr:from>
    <xdr:to>
      <xdr:col>8</xdr:col>
      <xdr:colOff>416630</xdr:colOff>
      <xdr:row>55</xdr:row>
      <xdr:rowOff>126999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96CF2C-0C7B-483C-A512-0CBF84EA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967" y="12925585"/>
          <a:ext cx="4794320" cy="1183321"/>
        </a:xfrm>
        <a:prstGeom prst="rect">
          <a:avLst/>
        </a:prstGeom>
      </xdr:spPr>
    </xdr:pic>
    <xdr:clientData/>
  </xdr:twoCellAnchor>
  <xdr:twoCellAnchor>
    <xdr:from>
      <xdr:col>4</xdr:col>
      <xdr:colOff>30480</xdr:colOff>
      <xdr:row>58</xdr:row>
      <xdr:rowOff>0</xdr:rowOff>
    </xdr:from>
    <xdr:to>
      <xdr:col>8</xdr:col>
      <xdr:colOff>254000</xdr:colOff>
      <xdr:row>58</xdr:row>
      <xdr:rowOff>259080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EA4F0EB-7980-473C-8217-F6A8CE1749A9}"/>
            </a:ext>
          </a:extLst>
        </xdr:cNvPr>
        <xdr:cNvSpPr txBox="1"/>
      </xdr:nvSpPr>
      <xdr:spPr>
        <a:xfrm>
          <a:off x="3186430" y="14751050"/>
          <a:ext cx="2331720" cy="259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/>
            <a:t>Measuring</a:t>
          </a:r>
          <a:r>
            <a:rPr lang="en-US" sz="1100" baseline="0"/>
            <a:t> Flood Prone Width (FPW)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380374</xdr:colOff>
      <xdr:row>16</xdr:row>
      <xdr:rowOff>109252</xdr:rowOff>
    </xdr:from>
    <xdr:to>
      <xdr:col>12</xdr:col>
      <xdr:colOff>1053465</xdr:colOff>
      <xdr:row>22</xdr:row>
      <xdr:rowOff>121589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8354" y="4879372"/>
          <a:ext cx="1892291" cy="161253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EPR%20Folder/WY/SQT/WY%20Quantification%20Tool%20v0.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Assessment"/>
      <sheetName val="Catchment Assessment"/>
      <sheetName val="Parameter Selection Guide"/>
      <sheetName val="Quantification Tool"/>
      <sheetName val="Performance Standards"/>
      <sheetName val="Monitoring Data"/>
      <sheetName val="Data Summary"/>
      <sheetName val="Pull Down 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4">
          <cell r="B14" t="str">
            <v>Sand</v>
          </cell>
        </row>
        <row r="15">
          <cell r="B15" t="str">
            <v>Gravel</v>
          </cell>
        </row>
        <row r="18">
          <cell r="B18" t="str">
            <v>Perennial</v>
          </cell>
        </row>
        <row r="19">
          <cell r="B19" t="str">
            <v>Ephemeral</v>
          </cell>
        </row>
        <row r="20">
          <cell r="B20" t="str">
            <v>Intermittent</v>
          </cell>
        </row>
        <row r="56">
          <cell r="B56" t="str">
            <v>Level 3 - Geomorphology</v>
          </cell>
        </row>
        <row r="57">
          <cell r="B57" t="str">
            <v>Level 4 - Physicochemical</v>
          </cell>
        </row>
        <row r="58">
          <cell r="B58" t="str">
            <v>Level 5 - Biology</v>
          </cell>
        </row>
        <row r="61">
          <cell r="B61" t="str">
            <v>SE Plains</v>
          </cell>
        </row>
        <row r="62">
          <cell r="B62" t="str">
            <v>NE Plains</v>
          </cell>
        </row>
        <row r="63">
          <cell r="B63" t="str">
            <v>Southern Foothills &amp; Laramie Range</v>
          </cell>
        </row>
        <row r="64">
          <cell r="B64" t="str">
            <v>Southern Rockies</v>
          </cell>
        </row>
        <row r="65">
          <cell r="B65" t="str">
            <v>Black Hills</v>
          </cell>
        </row>
        <row r="66">
          <cell r="B66" t="str">
            <v>High Valleys</v>
          </cell>
        </row>
        <row r="67">
          <cell r="B67" t="str">
            <v>Sedimentary Mountains</v>
          </cell>
        </row>
        <row r="68">
          <cell r="B68" t="str">
            <v>Granitic Mountains</v>
          </cell>
        </row>
        <row r="69">
          <cell r="B69" t="str">
            <v>Volcanic Mountains &amp; Valleys</v>
          </cell>
        </row>
        <row r="70">
          <cell r="B70" t="str">
            <v>Bighorn Basin Foothills</v>
          </cell>
        </row>
        <row r="71">
          <cell r="B71" t="str">
            <v>Wyoming Basin</v>
          </cell>
        </row>
        <row r="84">
          <cell r="B84" t="str">
            <v>Bear River</v>
          </cell>
        </row>
        <row r="85">
          <cell r="B85" t="str">
            <v>Green River</v>
          </cell>
        </row>
        <row r="86">
          <cell r="B86" t="str">
            <v>NE Missouri Basin</v>
          </cell>
        </row>
        <row r="87">
          <cell r="B87" t="str">
            <v>Platte River</v>
          </cell>
        </row>
        <row r="88">
          <cell r="B88" t="str">
            <v>Snake/ Salt River</v>
          </cell>
        </row>
        <row r="89">
          <cell r="B89" t="str">
            <v>Yellowstone River</v>
          </cell>
        </row>
        <row r="92">
          <cell r="B92" t="str">
            <v>Coldwater</v>
          </cell>
        </row>
        <row r="93">
          <cell r="B93" t="str">
            <v>Coolwater</v>
          </cell>
        </row>
        <row r="94">
          <cell r="B94" t="str">
            <v>Warmwater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andscapepartnership.org/networks/working-lands-for-wildlife/target-species/eastern-hellbender/partner-workspace/hellbender-sqt-material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FCCE-A2ED-4E96-B281-9A0EEA8A5E02}">
  <dimension ref="A1:K261"/>
  <sheetViews>
    <sheetView tabSelected="1" view="pageLayout" zoomScale="85" zoomScaleNormal="100" zoomScaleSheetLayoutView="100" zoomScalePageLayoutView="85" workbookViewId="0">
      <selection activeCell="C230" sqref="C230:D230"/>
    </sheetView>
  </sheetViews>
  <sheetFormatPr defaultColWidth="8.90625" defaultRowHeight="16.5" x14ac:dyDescent="0.35"/>
  <cols>
    <col min="1" max="1" width="5.90625" style="1" customWidth="1"/>
    <col min="2" max="2" width="23.54296875" style="1" customWidth="1"/>
    <col min="3" max="3" width="7.1796875" style="1" customWidth="1"/>
    <col min="4" max="10" width="7.36328125" style="1" customWidth="1"/>
    <col min="11" max="11" width="8.36328125" style="1" customWidth="1"/>
    <col min="12" max="16384" width="8.90625" style="1"/>
  </cols>
  <sheetData>
    <row r="1" spans="1:11" ht="17.399999999999999" customHeight="1" x14ac:dyDescent="0.35"/>
    <row r="2" spans="1:11" ht="17.399999999999999" customHeight="1" thickBot="1" x14ac:dyDescent="0.4">
      <c r="A2" s="139" t="s">
        <v>25</v>
      </c>
      <c r="B2" s="272" t="s">
        <v>147</v>
      </c>
      <c r="C2" s="291"/>
      <c r="D2" s="291"/>
      <c r="E2" s="291"/>
      <c r="F2" s="291"/>
      <c r="G2" s="291"/>
      <c r="H2" s="291"/>
      <c r="I2" s="272"/>
      <c r="J2" s="272"/>
      <c r="K2" s="272"/>
    </row>
    <row r="3" spans="1:11" ht="15" customHeight="1" thickTop="1" x14ac:dyDescent="0.35">
      <c r="B3" s="3" t="s">
        <v>18</v>
      </c>
      <c r="C3" s="266"/>
      <c r="D3" s="267"/>
      <c r="E3" s="267"/>
      <c r="F3" s="267"/>
      <c r="G3" s="267"/>
      <c r="H3" s="268"/>
      <c r="I3" s="4"/>
      <c r="J3" s="292" t="s">
        <v>23</v>
      </c>
      <c r="K3" s="293"/>
    </row>
    <row r="4" spans="1:11" ht="14.4" customHeight="1" x14ac:dyDescent="0.35">
      <c r="B4" s="3" t="s">
        <v>19</v>
      </c>
      <c r="C4" s="266"/>
      <c r="D4" s="267"/>
      <c r="E4" s="267"/>
      <c r="F4" s="267"/>
      <c r="G4" s="267"/>
      <c r="H4" s="268"/>
      <c r="I4" s="4"/>
      <c r="J4" s="266" t="s">
        <v>21</v>
      </c>
      <c r="K4" s="268"/>
    </row>
    <row r="5" spans="1:11" ht="14.4" customHeight="1" x14ac:dyDescent="0.35">
      <c r="B5" s="3" t="s">
        <v>141</v>
      </c>
      <c r="C5" s="269"/>
      <c r="D5" s="270"/>
      <c r="E5" s="270"/>
      <c r="F5" s="270"/>
      <c r="G5" s="270"/>
      <c r="H5" s="271"/>
      <c r="I5" s="4"/>
      <c r="J5" s="269" t="s">
        <v>20</v>
      </c>
      <c r="K5" s="271"/>
    </row>
    <row r="6" spans="1:11" ht="14.4" customHeight="1" x14ac:dyDescent="0.35">
      <c r="B6" s="3" t="s">
        <v>142</v>
      </c>
      <c r="C6" s="269"/>
      <c r="D6" s="270"/>
      <c r="E6" s="270"/>
      <c r="F6" s="270"/>
      <c r="G6" s="270"/>
      <c r="H6" s="271"/>
      <c r="I6" s="4"/>
      <c r="J6" s="298" t="s">
        <v>22</v>
      </c>
      <c r="K6" s="298"/>
    </row>
    <row r="7" spans="1:11" ht="14.4" customHeight="1" x14ac:dyDescent="0.35">
      <c r="B7" s="3" t="s">
        <v>143</v>
      </c>
      <c r="C7" s="269"/>
      <c r="D7" s="270"/>
      <c r="E7" s="270"/>
      <c r="F7" s="270"/>
      <c r="G7" s="270"/>
      <c r="H7" s="271"/>
      <c r="I7" s="4"/>
      <c r="J7" s="4"/>
      <c r="K7" s="4"/>
    </row>
    <row r="8" spans="1:11" ht="14.4" customHeight="1" x14ac:dyDescent="0.35">
      <c r="B8" s="3" t="s">
        <v>144</v>
      </c>
      <c r="C8" s="269"/>
      <c r="D8" s="270"/>
      <c r="E8" s="270"/>
      <c r="F8" s="270"/>
      <c r="G8" s="270"/>
      <c r="H8" s="271"/>
      <c r="I8" s="4"/>
      <c r="J8" s="4"/>
      <c r="K8" s="4"/>
    </row>
    <row r="9" spans="1:11" ht="14.4" customHeight="1" x14ac:dyDescent="0.35">
      <c r="B9" s="3" t="s">
        <v>145</v>
      </c>
      <c r="C9" s="266"/>
      <c r="D9" s="267"/>
      <c r="E9" s="267"/>
      <c r="F9" s="267"/>
      <c r="G9" s="267"/>
      <c r="H9" s="268"/>
      <c r="I9" s="4"/>
      <c r="J9" s="4"/>
      <c r="K9" s="4"/>
    </row>
    <row r="10" spans="1:11" ht="14.4" customHeight="1" x14ac:dyDescent="0.35">
      <c r="B10" s="3" t="s">
        <v>24</v>
      </c>
      <c r="C10" s="266"/>
      <c r="D10" s="267"/>
      <c r="E10" s="267"/>
      <c r="F10" s="267"/>
      <c r="G10" s="267"/>
      <c r="H10" s="268"/>
      <c r="I10" s="4"/>
      <c r="J10" s="4"/>
      <c r="K10" s="4"/>
    </row>
    <row r="11" spans="1:11" ht="14.4" customHeight="1" x14ac:dyDescent="0.35">
      <c r="B11" s="3" t="s">
        <v>59</v>
      </c>
      <c r="C11" s="269"/>
      <c r="D11" s="270"/>
      <c r="E11" s="270"/>
      <c r="F11" s="270"/>
      <c r="G11" s="270"/>
      <c r="H11" s="271"/>
      <c r="I11" s="4"/>
      <c r="J11" s="4"/>
      <c r="K11" s="4"/>
    </row>
    <row r="12" spans="1:11" ht="14.4" customHeight="1" x14ac:dyDescent="0.35">
      <c r="B12" s="3" t="s">
        <v>305</v>
      </c>
      <c r="C12" s="269"/>
      <c r="D12" s="270"/>
      <c r="E12" s="270"/>
      <c r="F12" s="270"/>
      <c r="G12" s="270"/>
      <c r="H12" s="271"/>
      <c r="I12" s="4"/>
      <c r="J12" s="4"/>
      <c r="K12" s="4"/>
    </row>
    <row r="13" spans="1:11" ht="14.25" customHeight="1" x14ac:dyDescent="0.35">
      <c r="B13" s="69" t="s">
        <v>146</v>
      </c>
      <c r="C13" s="269" t="s">
        <v>174</v>
      </c>
      <c r="D13" s="270"/>
      <c r="E13" s="270" t="s">
        <v>172</v>
      </c>
      <c r="F13" s="270"/>
      <c r="G13" s="270" t="s">
        <v>173</v>
      </c>
      <c r="H13" s="270"/>
      <c r="I13" s="125"/>
      <c r="J13" s="4"/>
      <c r="K13" s="4"/>
    </row>
    <row r="14" spans="1:11" ht="16.5" customHeight="1" x14ac:dyDescent="0.35">
      <c r="B14" s="69" t="s">
        <v>88</v>
      </c>
      <c r="C14" s="266" t="s">
        <v>175</v>
      </c>
      <c r="D14" s="267"/>
      <c r="E14" s="267" t="s">
        <v>176</v>
      </c>
      <c r="F14" s="267"/>
      <c r="G14" s="267" t="s">
        <v>177</v>
      </c>
      <c r="H14" s="267"/>
      <c r="I14" s="101"/>
      <c r="J14" s="4"/>
      <c r="K14" s="4"/>
    </row>
    <row r="15" spans="1:11" ht="3" customHeight="1" x14ac:dyDescent="0.35">
      <c r="E15" s="5"/>
    </row>
    <row r="16" spans="1:11" ht="22.25" customHeight="1" x14ac:dyDescent="0.35">
      <c r="E16" s="5"/>
    </row>
    <row r="17" spans="1:11" ht="22.25" customHeight="1" x14ac:dyDescent="0.35">
      <c r="B17" s="71" t="s">
        <v>140</v>
      </c>
      <c r="C17" s="72"/>
      <c r="D17" s="72"/>
      <c r="E17" s="73"/>
      <c r="F17" s="74"/>
    </row>
    <row r="18" spans="1:11" ht="22.25" customHeight="1" x14ac:dyDescent="0.35">
      <c r="B18" s="75"/>
      <c r="E18" s="5"/>
      <c r="F18" s="15"/>
    </row>
    <row r="19" spans="1:11" ht="22.25" customHeight="1" x14ac:dyDescent="0.35">
      <c r="B19" s="75"/>
      <c r="E19" s="5"/>
      <c r="F19" s="15"/>
    </row>
    <row r="20" spans="1:11" ht="22.25" customHeight="1" x14ac:dyDescent="0.35">
      <c r="B20" s="75"/>
      <c r="E20" s="5"/>
      <c r="F20" s="15"/>
    </row>
    <row r="21" spans="1:11" ht="22.25" customHeight="1" x14ac:dyDescent="0.35">
      <c r="B21" s="75"/>
      <c r="E21" s="5"/>
      <c r="F21" s="15"/>
    </row>
    <row r="22" spans="1:11" ht="22.25" customHeight="1" x14ac:dyDescent="0.35">
      <c r="B22" s="75"/>
      <c r="E22" s="5"/>
      <c r="F22" s="15"/>
    </row>
    <row r="23" spans="1:11" ht="22.25" customHeight="1" x14ac:dyDescent="0.35">
      <c r="B23" s="75"/>
      <c r="E23" s="5"/>
      <c r="F23" s="15"/>
    </row>
    <row r="24" spans="1:11" ht="22.25" customHeight="1" x14ac:dyDescent="0.35">
      <c r="B24" s="187"/>
      <c r="C24" s="188"/>
      <c r="D24" s="189"/>
      <c r="E24" s="189"/>
      <c r="F24" s="27"/>
      <c r="G24" s="4"/>
      <c r="H24" s="11"/>
      <c r="I24" s="11"/>
      <c r="J24" s="11"/>
      <c r="K24" s="11"/>
    </row>
    <row r="25" spans="1:11" ht="22.25" customHeight="1" x14ac:dyDescent="0.5">
      <c r="A25" s="86"/>
      <c r="B25" s="174"/>
      <c r="C25" s="174"/>
      <c r="D25" s="174"/>
      <c r="E25" s="174"/>
      <c r="F25" s="174"/>
      <c r="G25" s="174"/>
      <c r="H25" s="174"/>
      <c r="I25" s="174"/>
      <c r="J25" s="174"/>
      <c r="K25" s="174"/>
    </row>
    <row r="26" spans="1:11" ht="22.25" customHeight="1" x14ac:dyDescent="0.35">
      <c r="B26" s="304"/>
      <c r="C26" s="304"/>
      <c r="D26" s="304"/>
      <c r="E26" s="304"/>
      <c r="F26" s="11"/>
      <c r="G26" s="4"/>
      <c r="H26" s="9"/>
      <c r="I26" s="9"/>
      <c r="J26" s="9"/>
      <c r="K26" s="9"/>
    </row>
    <row r="27" spans="1:11" ht="22.25" customHeight="1" x14ac:dyDescent="0.35">
      <c r="B27" s="305"/>
      <c r="C27" s="305"/>
      <c r="D27" s="305"/>
      <c r="E27" s="305"/>
      <c r="F27" s="11"/>
      <c r="G27" s="4"/>
      <c r="H27" s="87"/>
      <c r="I27" s="87"/>
      <c r="J27" s="87"/>
      <c r="K27" s="87"/>
    </row>
    <row r="28" spans="1:11" ht="22.25" customHeight="1" x14ac:dyDescent="0.35">
      <c r="B28" s="317"/>
      <c r="C28" s="317"/>
      <c r="D28" s="317"/>
      <c r="E28" s="317"/>
      <c r="F28" s="11"/>
      <c r="G28" s="4"/>
      <c r="H28" s="87"/>
      <c r="I28" s="87"/>
      <c r="J28" s="87"/>
      <c r="K28" s="87"/>
    </row>
    <row r="29" spans="1:11" ht="22.25" customHeight="1" x14ac:dyDescent="0.35">
      <c r="B29" s="67"/>
      <c r="C29" s="67"/>
      <c r="D29" s="67"/>
      <c r="E29" s="67"/>
      <c r="F29" s="67"/>
      <c r="G29" s="67"/>
      <c r="H29" s="67"/>
      <c r="I29" s="67"/>
      <c r="J29" s="67"/>
      <c r="K29" s="67"/>
    </row>
    <row r="30" spans="1:11" ht="22.25" customHeight="1" x14ac:dyDescent="0.35">
      <c r="B30" s="304"/>
      <c r="C30" s="304"/>
      <c r="D30" s="304"/>
      <c r="E30" s="304"/>
      <c r="F30" s="11"/>
      <c r="G30" s="4"/>
      <c r="H30" s="11"/>
      <c r="I30" s="11"/>
      <c r="J30" s="11"/>
      <c r="K30" s="11"/>
    </row>
    <row r="31" spans="1:11" ht="22.25" customHeight="1" x14ac:dyDescent="0.35">
      <c r="B31" s="304"/>
      <c r="C31" s="304"/>
      <c r="D31" s="304"/>
      <c r="E31" s="304"/>
      <c r="F31" s="11"/>
      <c r="G31" s="4"/>
      <c r="H31" s="11"/>
      <c r="I31" s="11"/>
      <c r="J31" s="11"/>
      <c r="K31" s="11"/>
    </row>
    <row r="32" spans="1:11" ht="22.25" customHeight="1" x14ac:dyDescent="0.35">
      <c r="B32" s="9"/>
      <c r="C32" s="9"/>
      <c r="D32" s="318"/>
      <c r="E32" s="318"/>
      <c r="F32" s="318"/>
      <c r="G32" s="4"/>
      <c r="H32" s="11"/>
      <c r="I32" s="11"/>
      <c r="J32" s="11"/>
      <c r="K32" s="11"/>
    </row>
    <row r="33" spans="2:11" ht="22.25" customHeight="1" x14ac:dyDescent="0.35">
      <c r="B33" s="9"/>
      <c r="C33" s="9"/>
      <c r="D33" s="318"/>
      <c r="E33" s="318"/>
      <c r="F33" s="318"/>
      <c r="G33" s="4"/>
      <c r="H33" s="11"/>
      <c r="I33" s="11"/>
      <c r="J33" s="11"/>
      <c r="K33" s="11"/>
    </row>
    <row r="34" spans="2:11" ht="22.25" customHeight="1" x14ac:dyDescent="0.35">
      <c r="B34" s="4"/>
      <c r="C34" s="4"/>
      <c r="D34" s="318"/>
      <c r="E34" s="318"/>
      <c r="F34" s="318"/>
      <c r="G34" s="4"/>
      <c r="H34" s="11"/>
      <c r="I34" s="11"/>
      <c r="J34" s="11"/>
      <c r="K34" s="11"/>
    </row>
    <row r="35" spans="2:11" ht="26" customHeight="1" x14ac:dyDescent="0.35">
      <c r="B35" s="89"/>
      <c r="C35" s="89"/>
      <c r="D35" s="319"/>
      <c r="E35" s="319"/>
      <c r="F35" s="319"/>
      <c r="G35" s="4"/>
      <c r="H35" s="11"/>
      <c r="I35" s="11"/>
      <c r="J35" s="11"/>
      <c r="K35" s="11"/>
    </row>
    <row r="36" spans="2:11" ht="26" customHeight="1" x14ac:dyDescent="0.35">
      <c r="B36" s="4"/>
      <c r="C36" s="4"/>
      <c r="D36" s="318"/>
      <c r="E36" s="318"/>
      <c r="F36" s="318"/>
      <c r="G36" s="4"/>
      <c r="H36" s="11"/>
      <c r="I36" s="11"/>
      <c r="J36" s="11"/>
      <c r="K36" s="11"/>
    </row>
    <row r="37" spans="2:11" ht="26" customHeight="1" x14ac:dyDescent="0.35">
      <c r="B37" s="4"/>
      <c r="C37" s="4"/>
      <c r="D37" s="11"/>
      <c r="E37" s="11"/>
      <c r="F37" s="11"/>
      <c r="G37" s="4"/>
      <c r="H37" s="11"/>
      <c r="I37" s="11"/>
      <c r="J37" s="11"/>
      <c r="K37" s="11"/>
    </row>
    <row r="38" spans="2:11" ht="26" customHeight="1" x14ac:dyDescent="0.35">
      <c r="B38" s="4"/>
      <c r="C38" s="4"/>
      <c r="D38" s="11"/>
      <c r="E38" s="11"/>
      <c r="F38" s="11"/>
      <c r="G38" s="4"/>
      <c r="H38" s="11"/>
      <c r="I38" s="11"/>
      <c r="J38" s="11"/>
      <c r="K38" s="11"/>
    </row>
    <row r="39" spans="2:11" ht="26" customHeight="1" x14ac:dyDescent="0.35">
      <c r="B39" s="4"/>
      <c r="C39" s="4"/>
      <c r="D39" s="11"/>
      <c r="E39" s="11"/>
      <c r="F39" s="11"/>
      <c r="G39" s="4"/>
      <c r="H39" s="11"/>
      <c r="I39" s="11"/>
      <c r="J39" s="11"/>
      <c r="K39" s="11"/>
    </row>
    <row r="40" spans="2:11" ht="26" customHeight="1" x14ac:dyDescent="0.35">
      <c r="B40" s="4"/>
      <c r="C40" s="4"/>
      <c r="D40" s="11"/>
      <c r="E40" s="11"/>
      <c r="F40" s="11"/>
      <c r="G40" s="4"/>
      <c r="H40" s="11"/>
      <c r="I40" s="11"/>
      <c r="J40" s="11"/>
      <c r="K40" s="11"/>
    </row>
    <row r="41" spans="2:11" ht="26" customHeight="1" x14ac:dyDescent="0.35">
      <c r="B41" s="4"/>
      <c r="C41" s="4"/>
      <c r="D41" s="11"/>
      <c r="E41" s="11"/>
      <c r="F41" s="11"/>
      <c r="G41" s="4"/>
      <c r="H41" s="11"/>
      <c r="I41" s="11"/>
      <c r="J41" s="11"/>
      <c r="K41" s="11"/>
    </row>
    <row r="42" spans="2:11" ht="26" customHeight="1" x14ac:dyDescent="0.35">
      <c r="B42" s="4"/>
      <c r="C42" s="4"/>
      <c r="D42" s="11"/>
      <c r="E42" s="11"/>
      <c r="F42" s="11"/>
      <c r="G42" s="4"/>
      <c r="H42" s="11"/>
      <c r="I42" s="11"/>
      <c r="J42" s="11"/>
      <c r="K42" s="11"/>
    </row>
    <row r="43" spans="2:11" ht="26" customHeight="1" x14ac:dyDescent="0.35">
      <c r="B43" s="4"/>
      <c r="C43" s="4"/>
      <c r="D43" s="11"/>
      <c r="E43" s="11"/>
      <c r="F43" s="11"/>
      <c r="G43" s="4"/>
      <c r="H43" s="11"/>
      <c r="I43" s="11"/>
      <c r="J43" s="11"/>
      <c r="K43" s="11"/>
    </row>
    <row r="44" spans="2:11" ht="26" customHeight="1" x14ac:dyDescent="0.35">
      <c r="B44" s="4"/>
      <c r="C44" s="4"/>
      <c r="D44" s="11"/>
      <c r="E44" s="11"/>
      <c r="F44" s="11"/>
      <c r="G44" s="4"/>
      <c r="H44" s="11"/>
      <c r="I44" s="11"/>
      <c r="J44" s="11"/>
      <c r="K44" s="11"/>
    </row>
    <row r="45" spans="2:11" ht="26" customHeight="1" x14ac:dyDescent="0.35">
      <c r="B45" s="4"/>
      <c r="C45" s="4"/>
      <c r="D45" s="11"/>
      <c r="E45" s="11"/>
      <c r="F45" s="11"/>
      <c r="G45" s="4"/>
      <c r="H45" s="11"/>
      <c r="I45" s="11"/>
      <c r="J45" s="11"/>
      <c r="K45" s="11"/>
    </row>
    <row r="46" spans="2:11" ht="26" customHeight="1" x14ac:dyDescent="0.35">
      <c r="B46" s="4"/>
      <c r="C46" s="4"/>
      <c r="D46" s="11"/>
      <c r="E46" s="11"/>
      <c r="F46" s="11"/>
      <c r="G46" s="4"/>
      <c r="H46" s="11"/>
      <c r="I46" s="11"/>
      <c r="J46" s="11"/>
      <c r="K46" s="11"/>
    </row>
    <row r="47" spans="2:11" ht="26" customHeight="1" x14ac:dyDescent="0.35">
      <c r="B47" s="4"/>
      <c r="C47" s="4"/>
      <c r="D47" s="11"/>
      <c r="E47" s="11"/>
      <c r="F47" s="11"/>
      <c r="G47" s="4"/>
      <c r="H47" s="11"/>
      <c r="I47" s="11"/>
      <c r="J47" s="11"/>
      <c r="K47" s="11"/>
    </row>
    <row r="48" spans="2:11" ht="26" customHeight="1" x14ac:dyDescent="0.35">
      <c r="B48" s="4"/>
      <c r="C48" s="4"/>
      <c r="D48" s="11"/>
      <c r="E48" s="11"/>
      <c r="F48" s="11"/>
      <c r="G48" s="4"/>
      <c r="H48" s="11"/>
      <c r="I48" s="11"/>
      <c r="J48" s="11"/>
      <c r="K48" s="11"/>
    </row>
    <row r="49" spans="1:11" ht="26" customHeight="1" x14ac:dyDescent="0.35">
      <c r="B49" s="4"/>
      <c r="C49" s="4"/>
      <c r="D49" s="11"/>
      <c r="E49" s="11"/>
      <c r="F49" s="11"/>
      <c r="G49" s="4"/>
      <c r="H49" s="11"/>
      <c r="I49" s="11"/>
      <c r="J49" s="11"/>
      <c r="K49" s="11"/>
    </row>
    <row r="50" spans="1:11" ht="26" customHeight="1" x14ac:dyDescent="0.35">
      <c r="B50" s="4"/>
      <c r="C50" s="4"/>
      <c r="D50" s="11"/>
      <c r="E50" s="11"/>
      <c r="F50" s="11"/>
      <c r="G50" s="4"/>
      <c r="H50" s="11"/>
      <c r="I50" s="11"/>
      <c r="J50" s="11"/>
      <c r="K50" s="11"/>
    </row>
    <row r="51" spans="1:11" ht="26" customHeight="1" x14ac:dyDescent="0.35">
      <c r="A51" s="307" t="s">
        <v>294</v>
      </c>
      <c r="B51" s="307"/>
      <c r="C51" s="307"/>
      <c r="D51" s="316" t="s">
        <v>288</v>
      </c>
      <c r="E51" s="316"/>
      <c r="F51" s="316"/>
      <c r="G51" s="316"/>
      <c r="H51" s="316"/>
      <c r="I51" s="316"/>
      <c r="J51" s="316"/>
      <c r="K51" s="316"/>
    </row>
    <row r="52" spans="1:11" ht="26" customHeight="1" x14ac:dyDescent="0.35">
      <c r="A52" s="307" t="s">
        <v>295</v>
      </c>
      <c r="B52" s="307"/>
      <c r="C52" s="307"/>
      <c r="D52" s="316" t="s">
        <v>289</v>
      </c>
      <c r="E52" s="316"/>
      <c r="F52" s="316"/>
      <c r="G52" s="316"/>
      <c r="H52" s="316"/>
      <c r="I52" s="316"/>
      <c r="J52" s="316"/>
      <c r="K52" s="316"/>
    </row>
    <row r="53" spans="1:11" ht="26" customHeight="1" x14ac:dyDescent="0.35">
      <c r="A53" s="315" t="s">
        <v>296</v>
      </c>
      <c r="B53" s="315"/>
      <c r="C53" s="315"/>
      <c r="D53" s="306" t="s">
        <v>292</v>
      </c>
      <c r="E53" s="306"/>
      <c r="F53" s="306"/>
      <c r="G53" s="306"/>
      <c r="H53" s="306"/>
      <c r="I53" s="306"/>
      <c r="J53" s="306"/>
      <c r="K53" s="306"/>
    </row>
    <row r="54" spans="1:11" ht="26" customHeight="1" x14ac:dyDescent="0.35">
      <c r="A54" s="315"/>
      <c r="B54" s="315"/>
      <c r="C54" s="315"/>
      <c r="D54" s="306"/>
      <c r="E54" s="306"/>
      <c r="F54" s="306"/>
      <c r="G54" s="306"/>
      <c r="H54" s="306"/>
      <c r="I54" s="306"/>
      <c r="J54" s="306"/>
      <c r="K54" s="306"/>
    </row>
    <row r="55" spans="1:11" ht="26" customHeight="1" x14ac:dyDescent="0.35">
      <c r="A55" s="315" t="s">
        <v>297</v>
      </c>
      <c r="B55" s="315"/>
      <c r="C55" s="315"/>
      <c r="D55" s="306" t="s">
        <v>290</v>
      </c>
      <c r="E55" s="306"/>
      <c r="F55" s="306"/>
      <c r="G55" s="306"/>
      <c r="H55" s="306"/>
      <c r="I55" s="306"/>
      <c r="J55" s="306"/>
      <c r="K55" s="306"/>
    </row>
    <row r="56" spans="1:11" ht="26" customHeight="1" x14ac:dyDescent="0.35">
      <c r="A56" s="315"/>
      <c r="B56" s="315"/>
      <c r="C56" s="315"/>
      <c r="D56" s="306"/>
      <c r="E56" s="306"/>
      <c r="F56" s="306"/>
      <c r="G56" s="306"/>
      <c r="H56" s="306"/>
      <c r="I56" s="306"/>
      <c r="J56" s="306"/>
      <c r="K56" s="306"/>
    </row>
    <row r="57" spans="1:11" ht="26" customHeight="1" x14ac:dyDescent="0.35">
      <c r="A57" s="307" t="s">
        <v>298</v>
      </c>
      <c r="B57" s="307"/>
      <c r="C57" s="307"/>
      <c r="D57" s="306" t="s">
        <v>291</v>
      </c>
      <c r="E57" s="306"/>
      <c r="F57" s="306"/>
      <c r="G57" s="306"/>
      <c r="H57" s="306"/>
      <c r="I57" s="306"/>
      <c r="J57" s="306"/>
      <c r="K57" s="306"/>
    </row>
    <row r="58" spans="1:11" ht="26" customHeight="1" x14ac:dyDescent="0.35">
      <c r="A58" s="307"/>
      <c r="B58" s="307"/>
      <c r="C58" s="307"/>
      <c r="D58" s="306"/>
      <c r="E58" s="306"/>
      <c r="F58" s="306"/>
      <c r="G58" s="306"/>
      <c r="H58" s="306"/>
      <c r="I58" s="306"/>
      <c r="J58" s="306"/>
      <c r="K58" s="306"/>
    </row>
    <row r="59" spans="1:11" ht="26" customHeight="1" x14ac:dyDescent="0.35">
      <c r="A59" s="307" t="s">
        <v>66</v>
      </c>
      <c r="B59" s="307"/>
      <c r="C59" s="307"/>
      <c r="D59" s="306" t="s">
        <v>293</v>
      </c>
      <c r="E59" s="306"/>
      <c r="F59" s="306"/>
      <c r="G59" s="306"/>
      <c r="H59" s="306"/>
      <c r="I59" s="306"/>
      <c r="J59" s="306"/>
      <c r="K59" s="306"/>
    </row>
    <row r="60" spans="1:11" ht="26" customHeight="1" x14ac:dyDescent="0.35">
      <c r="A60" s="307"/>
      <c r="B60" s="307"/>
      <c r="C60" s="307"/>
      <c r="D60" s="306"/>
      <c r="E60" s="306"/>
      <c r="F60" s="306"/>
      <c r="G60" s="306"/>
      <c r="H60" s="306"/>
      <c r="I60" s="306"/>
      <c r="J60" s="306"/>
      <c r="K60" s="306"/>
    </row>
    <row r="61" spans="1:11" ht="26" customHeight="1" x14ac:dyDescent="0.35">
      <c r="B61" s="4"/>
      <c r="C61" s="4"/>
      <c r="D61" s="11"/>
      <c r="E61" s="11"/>
      <c r="F61" s="11"/>
      <c r="G61" s="4"/>
      <c r="H61" s="11"/>
      <c r="I61" s="11"/>
      <c r="J61" s="11"/>
      <c r="K61" s="11"/>
    </row>
    <row r="62" spans="1:11" ht="26" customHeight="1" x14ac:dyDescent="0.35">
      <c r="B62" s="4"/>
      <c r="C62" s="4"/>
      <c r="D62" s="11"/>
      <c r="E62" s="11"/>
      <c r="F62" s="11"/>
      <c r="G62" s="4"/>
      <c r="H62" s="11"/>
      <c r="I62" s="11"/>
      <c r="J62" s="11"/>
      <c r="K62" s="11"/>
    </row>
    <row r="63" spans="1:11" ht="26" customHeight="1" x14ac:dyDescent="0.35">
      <c r="B63" s="4"/>
      <c r="C63" s="4"/>
      <c r="D63" s="11"/>
      <c r="E63" s="11"/>
      <c r="F63" s="11"/>
      <c r="G63" s="4"/>
      <c r="H63" s="11"/>
      <c r="I63" s="11"/>
      <c r="J63" s="11"/>
      <c r="K63" s="11"/>
    </row>
    <row r="64" spans="1:11" ht="26" customHeight="1" x14ac:dyDescent="0.35">
      <c r="B64" s="4"/>
      <c r="C64" s="4"/>
      <c r="D64" s="11"/>
      <c r="E64" s="11"/>
      <c r="F64" s="11"/>
      <c r="G64" s="4"/>
      <c r="H64" s="11"/>
      <c r="I64" s="11"/>
      <c r="J64" s="11"/>
      <c r="K64" s="11"/>
    </row>
    <row r="65" spans="1:11" ht="25.75" customHeight="1" thickBot="1" x14ac:dyDescent="0.4">
      <c r="A65" s="148" t="s">
        <v>63</v>
      </c>
      <c r="B65" s="149" t="s">
        <v>178</v>
      </c>
      <c r="C65" s="149"/>
      <c r="D65" s="82"/>
      <c r="E65" s="82"/>
      <c r="F65" s="82"/>
      <c r="G65" s="82"/>
      <c r="H65" s="82"/>
      <c r="I65" s="82"/>
      <c r="J65" s="82"/>
      <c r="K65" s="82"/>
    </row>
    <row r="66" spans="1:11" ht="18.649999999999999" customHeight="1" thickTop="1" x14ac:dyDescent="0.35">
      <c r="A66" s="167" t="s">
        <v>186</v>
      </c>
      <c r="B66" s="168" t="s">
        <v>179</v>
      </c>
      <c r="C66" s="280" t="str">
        <f>IF(I68="","",SUM(I68:J72))</f>
        <v/>
      </c>
      <c r="D66" s="281"/>
      <c r="E66" s="282" t="s">
        <v>285</v>
      </c>
      <c r="F66" s="282"/>
      <c r="G66" s="282"/>
      <c r="H66" s="283"/>
      <c r="I66" s="283"/>
      <c r="J66" s="43"/>
      <c r="K66" s="43"/>
    </row>
    <row r="67" spans="1:11" ht="17.399999999999999" customHeight="1" x14ac:dyDescent="0.35">
      <c r="A67" s="165"/>
      <c r="B67" s="166" t="s">
        <v>280</v>
      </c>
      <c r="C67" s="279" t="s">
        <v>282</v>
      </c>
      <c r="D67" s="279"/>
      <c r="E67" s="279" t="s">
        <v>281</v>
      </c>
      <c r="F67" s="279"/>
      <c r="G67" s="279" t="s">
        <v>283</v>
      </c>
      <c r="H67" s="279"/>
      <c r="I67" s="279" t="s">
        <v>284</v>
      </c>
      <c r="J67" s="279"/>
      <c r="K67" s="43"/>
    </row>
    <row r="68" spans="1:11" ht="23.4" customHeight="1" x14ac:dyDescent="0.35">
      <c r="A68" s="165"/>
      <c r="B68" s="169"/>
      <c r="C68" s="261"/>
      <c r="D68" s="261"/>
      <c r="E68" s="210" t="str">
        <f>IF(C68="","",C68/$H$66)</f>
        <v/>
      </c>
      <c r="F68" s="210"/>
      <c r="G68" s="261"/>
      <c r="H68" s="261"/>
      <c r="I68" s="210" t="str">
        <f>IF(G68="","",E68*G68)</f>
        <v/>
      </c>
      <c r="J68" s="210"/>
      <c r="K68" s="43"/>
    </row>
    <row r="69" spans="1:11" ht="23.4" customHeight="1" x14ac:dyDescent="0.35">
      <c r="A69" s="165"/>
      <c r="B69" s="169"/>
      <c r="C69" s="261"/>
      <c r="D69" s="261"/>
      <c r="E69" s="210" t="str">
        <f t="shared" ref="E69:E70" si="0">IF(C69="","",C69/$H$66)</f>
        <v/>
      </c>
      <c r="F69" s="210"/>
      <c r="G69" s="261"/>
      <c r="H69" s="261"/>
      <c r="I69" s="210" t="str">
        <f t="shared" ref="I69:I72" si="1">IF(G69="","",E69*G69)</f>
        <v/>
      </c>
      <c r="J69" s="210"/>
      <c r="K69" s="43"/>
    </row>
    <row r="70" spans="1:11" ht="23.4" customHeight="1" x14ac:dyDescent="0.35">
      <c r="A70" s="165"/>
      <c r="B70" s="169"/>
      <c r="C70" s="261"/>
      <c r="D70" s="261"/>
      <c r="E70" s="210" t="str">
        <f t="shared" si="0"/>
        <v/>
      </c>
      <c r="F70" s="210"/>
      <c r="G70" s="261"/>
      <c r="H70" s="261"/>
      <c r="I70" s="210" t="str">
        <f t="shared" si="1"/>
        <v/>
      </c>
      <c r="J70" s="210"/>
      <c r="K70" s="43"/>
    </row>
    <row r="71" spans="1:11" ht="23.4" customHeight="1" x14ac:dyDescent="0.35">
      <c r="A71" s="165"/>
      <c r="B71" s="169"/>
      <c r="C71" s="261"/>
      <c r="D71" s="261"/>
      <c r="E71" s="210" t="str">
        <f t="shared" ref="E71:E72" si="2">IF(C71="","",C71/$H$66)</f>
        <v/>
      </c>
      <c r="F71" s="210"/>
      <c r="G71" s="261"/>
      <c r="H71" s="261"/>
      <c r="I71" s="210" t="str">
        <f t="shared" si="1"/>
        <v/>
      </c>
      <c r="J71" s="210"/>
      <c r="K71" s="43"/>
    </row>
    <row r="72" spans="1:11" ht="23.4" customHeight="1" x14ac:dyDescent="0.35">
      <c r="A72" s="165"/>
      <c r="B72" s="169"/>
      <c r="C72" s="261"/>
      <c r="D72" s="261"/>
      <c r="E72" s="210" t="str">
        <f t="shared" si="2"/>
        <v/>
      </c>
      <c r="F72" s="210"/>
      <c r="G72" s="261"/>
      <c r="H72" s="261"/>
      <c r="I72" s="210" t="str">
        <f t="shared" si="1"/>
        <v/>
      </c>
      <c r="J72" s="210"/>
      <c r="K72" s="43"/>
    </row>
    <row r="73" spans="1:11" ht="23.4" customHeight="1" x14ac:dyDescent="0.35">
      <c r="A73" s="165"/>
      <c r="B73" s="170" t="s">
        <v>286</v>
      </c>
      <c r="C73" s="261" t="str">
        <f>IF(C68="","",SUM(C68:D72))</f>
        <v/>
      </c>
      <c r="D73" s="261"/>
      <c r="E73" s="326" t="str">
        <f>IF(E68="","",SUM(E68:F72))</f>
        <v/>
      </c>
      <c r="F73" s="326"/>
      <c r="G73" s="261"/>
      <c r="H73" s="261"/>
      <c r="I73" s="261" t="str">
        <f>IF(I68="","",SUM(I68:J72))</f>
        <v/>
      </c>
      <c r="J73" s="261"/>
      <c r="K73" s="43"/>
    </row>
    <row r="74" spans="1:11" ht="7.75" customHeight="1" x14ac:dyDescent="0.35">
      <c r="A74" s="84"/>
      <c r="B74" s="299"/>
      <c r="C74" s="299"/>
      <c r="D74" s="300"/>
      <c r="E74" s="300"/>
      <c r="F74" s="300"/>
      <c r="G74" s="300"/>
      <c r="H74" s="300"/>
      <c r="I74" s="43"/>
      <c r="J74" s="43"/>
      <c r="K74" s="43"/>
    </row>
    <row r="75" spans="1:11" ht="34.75" customHeight="1" thickBot="1" x14ac:dyDescent="0.4">
      <c r="A75" s="150" t="s">
        <v>187</v>
      </c>
      <c r="B75" s="301" t="s">
        <v>180</v>
      </c>
      <c r="C75" s="302"/>
      <c r="D75" s="303"/>
      <c r="E75" s="265"/>
      <c r="F75" s="265"/>
      <c r="G75" s="265"/>
      <c r="H75" s="438" t="str">
        <f>IF(E75="","",(E75/C12)*1000)</f>
        <v/>
      </c>
      <c r="I75" s="447"/>
      <c r="J75" s="447"/>
      <c r="K75" s="439"/>
    </row>
    <row r="76" spans="1:11" ht="7.75" customHeight="1" x14ac:dyDescent="0.35">
      <c r="A76" s="85"/>
      <c r="B76" s="76"/>
      <c r="C76" s="76"/>
      <c r="D76" s="76"/>
      <c r="E76" s="76"/>
      <c r="F76" s="76"/>
      <c r="G76" s="76"/>
      <c r="H76" s="76"/>
      <c r="I76" s="76"/>
      <c r="J76" s="76"/>
      <c r="K76" s="76"/>
    </row>
    <row r="77" spans="1:11" ht="26" customHeight="1" thickBot="1" x14ac:dyDescent="0.4">
      <c r="A77" s="148" t="s">
        <v>63</v>
      </c>
      <c r="B77" s="149" t="s">
        <v>181</v>
      </c>
      <c r="C77" s="149"/>
      <c r="D77" s="82"/>
      <c r="E77" s="82"/>
      <c r="F77" s="82"/>
      <c r="G77" s="176"/>
      <c r="H77" s="253" t="s">
        <v>61</v>
      </c>
      <c r="I77" s="322"/>
      <c r="J77" s="322"/>
      <c r="K77" s="254"/>
    </row>
    <row r="78" spans="1:11" ht="30" customHeight="1" thickTop="1" thickBot="1" x14ac:dyDescent="0.55000000000000004">
      <c r="A78" s="17"/>
      <c r="B78" s="175" t="s">
        <v>91</v>
      </c>
      <c r="C78" s="175"/>
      <c r="D78" s="175"/>
      <c r="E78" s="175"/>
      <c r="F78" s="175"/>
      <c r="G78" s="177"/>
      <c r="H78" s="178" t="s">
        <v>13</v>
      </c>
      <c r="I78" s="179" t="s">
        <v>58</v>
      </c>
      <c r="J78" s="178" t="s">
        <v>13</v>
      </c>
      <c r="K78" s="180" t="s">
        <v>58</v>
      </c>
    </row>
    <row r="79" spans="1:11" ht="26" customHeight="1" thickTop="1" x14ac:dyDescent="0.35">
      <c r="A79" s="90" t="s">
        <v>186</v>
      </c>
      <c r="B79" s="211" t="s">
        <v>167</v>
      </c>
      <c r="C79" s="211"/>
      <c r="D79" s="211"/>
      <c r="E79" s="211"/>
      <c r="F79" s="18"/>
      <c r="G79" s="4"/>
      <c r="H79" s="78"/>
      <c r="I79" s="79"/>
      <c r="J79" s="80"/>
      <c r="K79" s="81"/>
    </row>
    <row r="80" spans="1:11" ht="26" customHeight="1" x14ac:dyDescent="0.35">
      <c r="A80" s="90" t="s">
        <v>187</v>
      </c>
      <c r="B80" s="229" t="s">
        <v>287</v>
      </c>
      <c r="C80" s="229"/>
      <c r="D80" s="229"/>
      <c r="E80" s="229"/>
      <c r="F80" s="18"/>
      <c r="G80" s="4"/>
      <c r="H80" s="25"/>
      <c r="I80" s="26"/>
      <c r="J80" s="27"/>
      <c r="K80" s="25"/>
    </row>
    <row r="81" spans="1:11" ht="26" customHeight="1" x14ac:dyDescent="0.35">
      <c r="A81" s="90" t="s">
        <v>188</v>
      </c>
      <c r="B81" s="241" t="s">
        <v>182</v>
      </c>
      <c r="C81" s="242"/>
      <c r="D81" s="242"/>
      <c r="E81" s="243"/>
      <c r="F81" s="18"/>
      <c r="G81" s="4"/>
      <c r="H81" s="18"/>
      <c r="I81" s="30"/>
      <c r="J81" s="31"/>
      <c r="K81" s="18"/>
    </row>
    <row r="82" spans="1:11" ht="26" customHeight="1" x14ac:dyDescent="0.35">
      <c r="A82" s="90" t="s">
        <v>189</v>
      </c>
      <c r="B82" s="211" t="s">
        <v>32</v>
      </c>
      <c r="C82" s="211"/>
      <c r="D82" s="211"/>
      <c r="E82" s="211"/>
      <c r="F82" s="437" t="str">
        <f>IFERROR(AVERAGE(I79:I93,K79:K93),"")</f>
        <v/>
      </c>
      <c r="G82" s="4"/>
      <c r="H82" s="18"/>
      <c r="I82" s="30"/>
      <c r="J82" s="33"/>
      <c r="K82" s="18"/>
    </row>
    <row r="83" spans="1:11" ht="26" customHeight="1" x14ac:dyDescent="0.35">
      <c r="A83" s="90" t="s">
        <v>190</v>
      </c>
      <c r="B83" s="211" t="s">
        <v>33</v>
      </c>
      <c r="C83" s="211"/>
      <c r="D83" s="211"/>
      <c r="E83" s="211"/>
      <c r="F83" s="437" t="str">
        <f>IF(F82 = "","",(F80*F82))</f>
        <v/>
      </c>
      <c r="G83" s="4"/>
      <c r="H83" s="18"/>
      <c r="I83" s="30"/>
      <c r="J83" s="33"/>
      <c r="K83" s="18"/>
    </row>
    <row r="84" spans="1:11" ht="26" customHeight="1" x14ac:dyDescent="0.35">
      <c r="A84" s="90" t="s">
        <v>191</v>
      </c>
      <c r="B84" s="229" t="s">
        <v>36</v>
      </c>
      <c r="C84" s="229"/>
      <c r="D84" s="229"/>
      <c r="E84" s="229"/>
      <c r="F84" s="92"/>
      <c r="G84" s="4"/>
      <c r="H84" s="25"/>
      <c r="I84" s="26"/>
      <c r="J84" s="27"/>
      <c r="K84" s="25"/>
    </row>
    <row r="85" spans="1:11" ht="26" customHeight="1" x14ac:dyDescent="0.35">
      <c r="A85" s="90" t="s">
        <v>192</v>
      </c>
      <c r="B85" s="211" t="s">
        <v>76</v>
      </c>
      <c r="C85" s="211"/>
      <c r="D85" s="211"/>
      <c r="E85" s="211"/>
      <c r="F85" s="93"/>
      <c r="G85" s="4"/>
      <c r="H85" s="25"/>
      <c r="I85" s="26"/>
      <c r="J85" s="27"/>
      <c r="K85" s="25"/>
    </row>
    <row r="86" spans="1:11" ht="26" customHeight="1" x14ac:dyDescent="0.35">
      <c r="A86" s="90" t="s">
        <v>193</v>
      </c>
      <c r="B86" s="211" t="s">
        <v>77</v>
      </c>
      <c r="C86" s="211"/>
      <c r="D86" s="211"/>
      <c r="E86" s="211"/>
      <c r="F86" s="92"/>
      <c r="G86" s="4"/>
      <c r="H86" s="25"/>
      <c r="I86" s="26"/>
      <c r="J86" s="27"/>
      <c r="K86" s="25"/>
    </row>
    <row r="87" spans="1:11" ht="26" customHeight="1" x14ac:dyDescent="0.35">
      <c r="A87" s="90" t="s">
        <v>194</v>
      </c>
      <c r="B87" s="7" t="s">
        <v>74</v>
      </c>
      <c r="C87" s="273"/>
      <c r="D87" s="274"/>
      <c r="E87" s="274"/>
      <c r="F87" s="275"/>
      <c r="G87" s="4"/>
      <c r="H87" s="25"/>
      <c r="I87" s="26"/>
      <c r="J87" s="27"/>
      <c r="K87" s="25"/>
    </row>
    <row r="88" spans="1:11" ht="26" customHeight="1" x14ac:dyDescent="0.35">
      <c r="A88" s="90" t="s">
        <v>195</v>
      </c>
      <c r="B88" s="7" t="s">
        <v>184</v>
      </c>
      <c r="C88" s="276"/>
      <c r="D88" s="277"/>
      <c r="E88" s="277"/>
      <c r="F88" s="278"/>
      <c r="G88" s="4"/>
      <c r="H88" s="25"/>
      <c r="I88" s="26"/>
      <c r="J88" s="27"/>
      <c r="K88" s="25"/>
    </row>
    <row r="89" spans="1:11" ht="26" customHeight="1" x14ac:dyDescent="0.35">
      <c r="A89" s="90" t="s">
        <v>196</v>
      </c>
      <c r="B89" s="3" t="s">
        <v>160</v>
      </c>
      <c r="C89" s="230"/>
      <c r="D89" s="231"/>
      <c r="E89" s="231"/>
      <c r="F89" s="232"/>
      <c r="G89" s="4"/>
      <c r="H89" s="25"/>
      <c r="I89" s="26"/>
      <c r="J89" s="27"/>
      <c r="K89" s="25"/>
    </row>
    <row r="90" spans="1:11" ht="26" customHeight="1" x14ac:dyDescent="0.35">
      <c r="A90" s="90" t="s">
        <v>197</v>
      </c>
      <c r="B90" s="83" t="s">
        <v>66</v>
      </c>
      <c r="C90" s="450" t="str">
        <f>IF(C89="","",ROUND(C89/F80,1))</f>
        <v/>
      </c>
      <c r="D90" s="451"/>
      <c r="E90" s="451"/>
      <c r="F90" s="452"/>
      <c r="G90" s="4"/>
      <c r="H90" s="25"/>
      <c r="I90" s="26"/>
      <c r="J90" s="27"/>
      <c r="K90" s="25"/>
    </row>
    <row r="91" spans="1:11" ht="26" customHeight="1" x14ac:dyDescent="0.35">
      <c r="A91" s="90" t="s">
        <v>198</v>
      </c>
      <c r="B91" s="3" t="s">
        <v>118</v>
      </c>
      <c r="C91" s="450" t="str">
        <f>IF(F80="","",ROUND(F80/F82,1))</f>
        <v/>
      </c>
      <c r="D91" s="451"/>
      <c r="E91" s="451"/>
      <c r="F91" s="452"/>
      <c r="G91" s="4"/>
      <c r="H91" s="25"/>
      <c r="I91" s="26"/>
      <c r="J91" s="27"/>
      <c r="K91" s="25"/>
    </row>
    <row r="92" spans="1:11" ht="26" customHeight="1" x14ac:dyDescent="0.35">
      <c r="A92" s="90" t="s">
        <v>199</v>
      </c>
      <c r="B92" s="70" t="s">
        <v>183</v>
      </c>
      <c r="C92" s="450" t="str">
        <f>IF(C88 = "","",C88/F81)</f>
        <v/>
      </c>
      <c r="D92" s="451"/>
      <c r="E92" s="451"/>
      <c r="F92" s="452"/>
      <c r="G92" s="4"/>
      <c r="H92" s="29"/>
      <c r="I92" s="29"/>
      <c r="J92" s="29"/>
      <c r="K92" s="29"/>
    </row>
    <row r="93" spans="1:11" ht="26" customHeight="1" x14ac:dyDescent="0.35">
      <c r="A93" s="90" t="s">
        <v>200</v>
      </c>
      <c r="B93" s="3" t="s">
        <v>117</v>
      </c>
      <c r="C93" s="230"/>
      <c r="D93" s="231"/>
      <c r="E93" s="231"/>
      <c r="F93" s="232"/>
      <c r="G93" s="4"/>
      <c r="H93" s="29"/>
      <c r="I93" s="29"/>
      <c r="J93" s="29"/>
      <c r="K93" s="29"/>
    </row>
    <row r="94" spans="1:11" ht="30.65" customHeight="1" thickBot="1" x14ac:dyDescent="0.4">
      <c r="A94" s="77" t="s">
        <v>37</v>
      </c>
      <c r="B94" s="228" t="s">
        <v>185</v>
      </c>
      <c r="C94" s="228"/>
      <c r="D94" s="228"/>
      <c r="E94" s="228"/>
      <c r="F94" s="228"/>
      <c r="G94" s="228"/>
      <c r="H94" s="228"/>
      <c r="I94" s="228"/>
      <c r="J94" s="228"/>
      <c r="K94" s="228"/>
    </row>
    <row r="95" spans="1:11" ht="28.75" customHeight="1" thickTop="1" thickBot="1" x14ac:dyDescent="0.4">
      <c r="A95" s="119" t="s">
        <v>186</v>
      </c>
      <c r="B95" s="120" t="s">
        <v>201</v>
      </c>
      <c r="C95" s="120"/>
      <c r="D95" s="94"/>
      <c r="E95" s="94"/>
      <c r="F95" s="94"/>
      <c r="G95" s="94"/>
      <c r="H95" s="94"/>
      <c r="I95" s="94"/>
      <c r="J95" s="94"/>
      <c r="K95" s="94"/>
    </row>
    <row r="96" spans="1:11" ht="16.75" customHeight="1" thickTop="1" thickBot="1" x14ac:dyDescent="0.4">
      <c r="A96" s="90"/>
      <c r="B96" s="227" t="s">
        <v>334</v>
      </c>
      <c r="C96" s="227"/>
      <c r="D96" s="227"/>
      <c r="E96" s="227"/>
      <c r="F96" s="227"/>
      <c r="G96" s="227"/>
      <c r="H96" s="227"/>
      <c r="I96" s="227"/>
      <c r="J96" s="227"/>
      <c r="K96" s="5"/>
    </row>
    <row r="97" spans="1:11" ht="24.65" customHeight="1" thickBot="1" x14ac:dyDescent="0.4">
      <c r="A97" s="90"/>
      <c r="B97" s="233" t="s">
        <v>204</v>
      </c>
      <c r="C97" s="234"/>
      <c r="D97" s="98">
        <v>1</v>
      </c>
      <c r="E97" s="98">
        <v>2</v>
      </c>
      <c r="F97" s="98">
        <v>3</v>
      </c>
      <c r="G97" s="98">
        <v>4</v>
      </c>
      <c r="H97" s="98">
        <v>5</v>
      </c>
      <c r="I97" s="99" t="s">
        <v>209</v>
      </c>
      <c r="J97" s="225" t="s">
        <v>205</v>
      </c>
      <c r="K97" s="226"/>
    </row>
    <row r="98" spans="1:11" ht="24.65" customHeight="1" x14ac:dyDescent="0.35">
      <c r="A98" s="90"/>
      <c r="B98" s="235" t="s">
        <v>202</v>
      </c>
      <c r="C98" s="236"/>
      <c r="D98" s="95"/>
      <c r="E98" s="95"/>
      <c r="F98" s="95"/>
      <c r="G98" s="95"/>
      <c r="H98" s="95"/>
      <c r="I98" s="96"/>
      <c r="J98" s="448" t="str">
        <f>IF((SUMIF(I99:I101,"&lt;&gt;",I99:I101)) = 0,"",SUMIF(I99:I101,"&lt;&gt;",I99:I101))</f>
        <v/>
      </c>
      <c r="K98" s="449"/>
    </row>
    <row r="99" spans="1:11" ht="24.65" customHeight="1" x14ac:dyDescent="0.35">
      <c r="A99" s="90"/>
      <c r="B99" s="237" t="s">
        <v>206</v>
      </c>
      <c r="C99" s="238"/>
      <c r="D99" s="446" t="str">
        <f>IF(D98 = "","",D98*D97)</f>
        <v/>
      </c>
      <c r="E99" s="446" t="str">
        <f t="shared" ref="E99:H99" si="3">IF(E98 = "","",E98*E97)</f>
        <v/>
      </c>
      <c r="F99" s="446" t="str">
        <f t="shared" si="3"/>
        <v/>
      </c>
      <c r="G99" s="446" t="str">
        <f t="shared" si="3"/>
        <v/>
      </c>
      <c r="H99" s="446" t="str">
        <f t="shared" si="3"/>
        <v/>
      </c>
      <c r="I99" s="446" t="str">
        <f>IF((SUMIF(D99:H99,"&lt;&gt;",D99:H99))=0,"",SUMIF(D99:H99,"&lt;&gt;",D99:H99))</f>
        <v/>
      </c>
      <c r="J99" s="442"/>
      <c r="K99" s="443"/>
    </row>
    <row r="100" spans="1:11" ht="24.65" customHeight="1" x14ac:dyDescent="0.35">
      <c r="A100" s="90"/>
      <c r="B100" s="235" t="s">
        <v>203</v>
      </c>
      <c r="C100" s="236"/>
      <c r="D100" s="95"/>
      <c r="E100" s="95"/>
      <c r="F100" s="95"/>
      <c r="G100" s="95"/>
      <c r="H100" s="95"/>
      <c r="I100" s="97"/>
      <c r="J100" s="442"/>
      <c r="K100" s="443"/>
    </row>
    <row r="101" spans="1:11" ht="24.65" customHeight="1" thickBot="1" x14ac:dyDescent="0.4">
      <c r="A101" s="90"/>
      <c r="B101" s="239" t="s">
        <v>207</v>
      </c>
      <c r="C101" s="240"/>
      <c r="D101" s="446" t="str">
        <f t="shared" ref="D101:G101" si="4">IF(D100 = "","",(D100*D97)*5)</f>
        <v/>
      </c>
      <c r="E101" s="446" t="str">
        <f t="shared" si="4"/>
        <v/>
      </c>
      <c r="F101" s="446" t="str">
        <f t="shared" si="4"/>
        <v/>
      </c>
      <c r="G101" s="446" t="str">
        <f t="shared" si="4"/>
        <v/>
      </c>
      <c r="H101" s="446" t="str">
        <f>IF(H100 = "","",(H100*H97)*5)</f>
        <v/>
      </c>
      <c r="I101" s="446" t="str">
        <f>IF((SUMIF(D101:H101,"&lt;&gt;",D101:H101))=0,"",SUMIF(D101:H101,"&lt;&gt;",D101:H101))</f>
        <v/>
      </c>
      <c r="J101" s="444"/>
      <c r="K101" s="445"/>
    </row>
    <row r="102" spans="1:11" ht="20.399999999999999" customHeight="1" x14ac:dyDescent="0.35">
      <c r="A102" s="90"/>
      <c r="B102" s="224" t="s">
        <v>208</v>
      </c>
      <c r="C102" s="224"/>
      <c r="D102" s="224"/>
      <c r="E102" s="224"/>
      <c r="F102" s="224"/>
      <c r="G102" s="224"/>
      <c r="H102" s="224"/>
      <c r="I102" s="224"/>
      <c r="J102" s="224"/>
      <c r="K102" s="5"/>
    </row>
    <row r="103" spans="1:11" ht="25.75" customHeight="1" thickBot="1" x14ac:dyDescent="0.4">
      <c r="A103" s="117" t="s">
        <v>187</v>
      </c>
      <c r="B103" s="118" t="s">
        <v>164</v>
      </c>
      <c r="C103" s="118"/>
      <c r="D103" s="109"/>
      <c r="E103" s="109"/>
      <c r="F103" s="109"/>
      <c r="G103" s="109"/>
      <c r="H103" s="109"/>
      <c r="I103" s="109"/>
      <c r="J103" s="109"/>
      <c r="K103" s="110"/>
    </row>
    <row r="104" spans="1:11" ht="17" thickTop="1" x14ac:dyDescent="0.35">
      <c r="A104" s="90"/>
      <c r="B104" s="212" t="s">
        <v>210</v>
      </c>
      <c r="C104" s="212"/>
      <c r="D104" s="212"/>
      <c r="E104" s="212"/>
      <c r="F104" s="212"/>
      <c r="G104" s="212"/>
      <c r="H104" s="212"/>
      <c r="I104" s="212"/>
      <c r="J104" s="212"/>
      <c r="K104" s="212"/>
    </row>
    <row r="105" spans="1:11" x14ac:dyDescent="0.35">
      <c r="A105" s="90"/>
      <c r="B105" s="284" t="s">
        <v>335</v>
      </c>
      <c r="C105" s="284"/>
      <c r="D105" s="284"/>
      <c r="E105" s="284"/>
      <c r="F105" s="284"/>
      <c r="G105" s="284"/>
      <c r="H105" s="284"/>
      <c r="I105" s="284"/>
      <c r="J105" s="111"/>
      <c r="K105" s="112"/>
    </row>
    <row r="106" spans="1:11" x14ac:dyDescent="0.35">
      <c r="A106" s="90"/>
      <c r="B106" s="285" t="s">
        <v>211</v>
      </c>
      <c r="C106" s="285"/>
      <c r="D106" s="285"/>
      <c r="E106" s="285"/>
      <c r="F106" s="285"/>
      <c r="G106" s="285"/>
      <c r="H106" s="285"/>
      <c r="I106" s="285"/>
      <c r="J106" s="285"/>
      <c r="K106" s="285"/>
    </row>
    <row r="107" spans="1:11" ht="33" customHeight="1" x14ac:dyDescent="0.35">
      <c r="A107" s="90"/>
      <c r="B107" s="222" t="s">
        <v>212</v>
      </c>
      <c r="C107" s="222"/>
      <c r="D107" s="223"/>
      <c r="E107" s="223"/>
      <c r="F107" s="223"/>
      <c r="G107" s="223"/>
      <c r="H107" s="223"/>
      <c r="I107" s="223"/>
      <c r="J107" s="223"/>
      <c r="K107" s="223"/>
    </row>
    <row r="108" spans="1:11" ht="47.4" customHeight="1" x14ac:dyDescent="0.35">
      <c r="A108" s="90"/>
      <c r="B108" s="294" t="s">
        <v>214</v>
      </c>
      <c r="C108" s="294"/>
      <c r="D108" s="294"/>
      <c r="E108" s="294"/>
      <c r="F108" s="294"/>
      <c r="G108" s="294"/>
      <c r="H108" s="294"/>
      <c r="I108" s="294"/>
      <c r="J108" s="294"/>
      <c r="K108" s="294"/>
    </row>
    <row r="109" spans="1:11" ht="27" customHeight="1" x14ac:dyDescent="0.35">
      <c r="A109" s="90"/>
      <c r="B109" s="295" t="s">
        <v>213</v>
      </c>
      <c r="C109" s="296"/>
      <c r="D109" s="297"/>
      <c r="E109" s="106"/>
      <c r="F109" s="106"/>
      <c r="G109" s="107"/>
      <c r="H109" s="107"/>
      <c r="I109" s="106"/>
      <c r="J109" s="108"/>
      <c r="K109" s="5"/>
    </row>
    <row r="110" spans="1:11" ht="27" customHeight="1" x14ac:dyDescent="0.35">
      <c r="A110" s="90"/>
      <c r="B110" s="116" t="s">
        <v>223</v>
      </c>
      <c r="C110" s="116"/>
      <c r="D110" s="116"/>
      <c r="E110" s="116"/>
      <c r="F110" s="116"/>
      <c r="G110" s="116"/>
      <c r="H110" s="116"/>
      <c r="I110" s="116"/>
      <c r="J110" s="5"/>
      <c r="K110" s="5"/>
    </row>
    <row r="111" spans="1:11" ht="27" customHeight="1" x14ac:dyDescent="0.35">
      <c r="A111" s="90"/>
      <c r="B111" s="295" t="s">
        <v>299</v>
      </c>
      <c r="C111" s="296"/>
      <c r="D111" s="181" t="str">
        <f>IF(C12="","",C12)</f>
        <v/>
      </c>
      <c r="E111" s="295" t="s">
        <v>215</v>
      </c>
      <c r="F111" s="296"/>
      <c r="G111" s="296"/>
      <c r="H111" s="296"/>
      <c r="I111" s="289"/>
      <c r="J111" s="290"/>
      <c r="K111" s="5"/>
    </row>
    <row r="112" spans="1:11" ht="27" customHeight="1" x14ac:dyDescent="0.35">
      <c r="A112" s="90"/>
      <c r="B112" s="295" t="s">
        <v>300</v>
      </c>
      <c r="C112" s="327"/>
      <c r="D112" s="328"/>
      <c r="E112" s="262" t="str">
        <f>IF(I111="","",(I111/D111))</f>
        <v/>
      </c>
      <c r="F112" s="263"/>
      <c r="G112" s="263"/>
      <c r="H112" s="263"/>
      <c r="I112" s="263"/>
      <c r="J112" s="264"/>
      <c r="K112" s="5"/>
    </row>
    <row r="113" spans="1:11" ht="27" customHeight="1" x14ac:dyDescent="0.45">
      <c r="A113" s="90"/>
      <c r="B113" s="115" t="s">
        <v>216</v>
      </c>
      <c r="C113" s="287" t="s">
        <v>229</v>
      </c>
      <c r="D113" s="287"/>
      <c r="E113" s="287"/>
      <c r="F113" s="287"/>
      <c r="G113" s="287"/>
      <c r="H113" s="287"/>
      <c r="I113" s="287"/>
      <c r="J113" s="287"/>
      <c r="K113" s="287"/>
    </row>
    <row r="114" spans="1:11" ht="25.75" customHeight="1" x14ac:dyDescent="0.35">
      <c r="A114" s="90"/>
      <c r="B114" s="286" t="s">
        <v>218</v>
      </c>
      <c r="C114" s="113"/>
      <c r="D114" s="113"/>
      <c r="E114" s="113"/>
      <c r="F114" s="113"/>
      <c r="G114" s="113"/>
      <c r="H114" s="113"/>
      <c r="I114" s="113"/>
      <c r="J114" s="113"/>
      <c r="K114" s="113"/>
    </row>
    <row r="115" spans="1:11" ht="27" customHeight="1" x14ac:dyDescent="0.35">
      <c r="A115" s="90"/>
      <c r="B115" s="286"/>
      <c r="C115" s="113"/>
      <c r="D115" s="113"/>
      <c r="E115" s="113"/>
      <c r="F115" s="113"/>
      <c r="G115" s="113"/>
      <c r="H115" s="113"/>
      <c r="I115" s="113"/>
      <c r="J115" s="113"/>
      <c r="K115" s="113"/>
    </row>
    <row r="116" spans="1:11" ht="27" customHeight="1" x14ac:dyDescent="0.35">
      <c r="A116" s="90"/>
      <c r="B116" s="286"/>
      <c r="C116" s="113"/>
      <c r="D116" s="29"/>
      <c r="E116" s="29"/>
      <c r="F116" s="29"/>
      <c r="G116" s="29"/>
      <c r="H116" s="29"/>
      <c r="I116" s="29"/>
      <c r="J116" s="29"/>
      <c r="K116" s="113"/>
    </row>
    <row r="117" spans="1:11" ht="27" customHeight="1" x14ac:dyDescent="0.35">
      <c r="A117" s="90"/>
      <c r="B117" s="323" t="s">
        <v>217</v>
      </c>
      <c r="C117" s="324"/>
      <c r="D117" s="324"/>
      <c r="E117" s="324"/>
      <c r="F117" s="324"/>
      <c r="G117" s="438" t="str">
        <f>IF(C114="","",SUM(C114:K116))</f>
        <v/>
      </c>
      <c r="H117" s="447"/>
      <c r="I117" s="447"/>
      <c r="J117" s="447"/>
      <c r="K117" s="439"/>
    </row>
    <row r="118" spans="1:11" ht="31.75" customHeight="1" x14ac:dyDescent="0.35">
      <c r="A118" s="90"/>
      <c r="B118" s="323" t="s">
        <v>301</v>
      </c>
      <c r="C118" s="324"/>
      <c r="D118" s="324"/>
      <c r="E118" s="324"/>
      <c r="F118" s="325"/>
      <c r="G118" s="262" t="str">
        <f>IFERROR(IF(G117="","",G117/D111),"")</f>
        <v/>
      </c>
      <c r="H118" s="263"/>
      <c r="I118" s="263"/>
      <c r="J118" s="263"/>
      <c r="K118" s="264"/>
    </row>
    <row r="119" spans="1:11" ht="2.4" customHeight="1" x14ac:dyDescent="0.35">
      <c r="A119" s="90"/>
      <c r="B119" s="112"/>
      <c r="C119" s="112"/>
      <c r="D119" s="112"/>
      <c r="E119" s="5"/>
      <c r="F119" s="5"/>
      <c r="G119" s="5"/>
      <c r="H119" s="5"/>
      <c r="I119" s="5"/>
    </row>
    <row r="120" spans="1:11" ht="10.75" customHeight="1" x14ac:dyDescent="0.35">
      <c r="A120" s="90"/>
      <c r="B120" s="112"/>
      <c r="C120" s="112"/>
      <c r="D120" s="112"/>
      <c r="E120" s="5"/>
      <c r="F120" s="5"/>
      <c r="G120" s="5"/>
      <c r="H120" s="5"/>
      <c r="I120" s="5"/>
    </row>
    <row r="121" spans="1:11" ht="10.75" customHeight="1" x14ac:dyDescent="0.35">
      <c r="A121" s="90"/>
      <c r="B121" s="112"/>
      <c r="C121" s="112"/>
      <c r="D121" s="112"/>
      <c r="E121" s="5"/>
      <c r="F121" s="5"/>
      <c r="G121" s="5"/>
      <c r="H121" s="5"/>
      <c r="I121" s="5"/>
    </row>
    <row r="122" spans="1:11" ht="10.75" customHeight="1" x14ac:dyDescent="0.35">
      <c r="A122" s="90"/>
      <c r="B122" s="112"/>
      <c r="C122" s="112"/>
      <c r="D122" s="112"/>
      <c r="E122" s="5"/>
      <c r="F122" s="5"/>
      <c r="G122" s="5"/>
      <c r="H122" s="5"/>
      <c r="I122" s="5"/>
    </row>
    <row r="123" spans="1:11" ht="10.75" customHeight="1" x14ac:dyDescent="0.35">
      <c r="A123" s="90"/>
      <c r="B123" s="112"/>
      <c r="C123" s="112"/>
      <c r="D123" s="112"/>
      <c r="E123" s="5"/>
      <c r="F123" s="5"/>
      <c r="G123" s="5"/>
      <c r="H123" s="5"/>
      <c r="I123" s="5"/>
    </row>
    <row r="124" spans="1:11" ht="10.75" customHeight="1" x14ac:dyDescent="0.35">
      <c r="A124" s="90"/>
      <c r="B124" s="112"/>
      <c r="C124" s="112"/>
      <c r="D124" s="112"/>
      <c r="E124" s="5"/>
      <c r="F124" s="5"/>
      <c r="G124" s="5"/>
      <c r="H124" s="5"/>
      <c r="I124" s="5"/>
    </row>
    <row r="125" spans="1:11" ht="17" thickBot="1" x14ac:dyDescent="0.4">
      <c r="A125" s="139" t="s">
        <v>37</v>
      </c>
      <c r="B125" s="272" t="s">
        <v>219</v>
      </c>
      <c r="C125" s="272"/>
      <c r="D125" s="272"/>
      <c r="E125" s="272"/>
      <c r="F125" s="272"/>
      <c r="G125" s="272"/>
      <c r="H125" s="272"/>
      <c r="I125" s="272"/>
      <c r="J125" s="272"/>
      <c r="K125" s="272"/>
    </row>
    <row r="126" spans="1:11" ht="17" thickTop="1" x14ac:dyDescent="0.35">
      <c r="A126" s="140" t="s">
        <v>188</v>
      </c>
      <c r="B126" s="141" t="s">
        <v>220</v>
      </c>
      <c r="C126" s="141"/>
      <c r="D126" s="5"/>
      <c r="E126" s="5"/>
      <c r="F126" s="5"/>
      <c r="G126" s="5"/>
      <c r="H126" s="5"/>
      <c r="I126" s="5"/>
      <c r="J126" s="5"/>
      <c r="K126" s="5"/>
    </row>
    <row r="127" spans="1:11" x14ac:dyDescent="0.35">
      <c r="B127" s="121" t="s">
        <v>221</v>
      </c>
      <c r="C127" s="182" t="s">
        <v>302</v>
      </c>
      <c r="D127" s="11"/>
      <c r="E127" s="11"/>
      <c r="F127" s="11"/>
      <c r="G127" s="11"/>
      <c r="H127" s="11"/>
      <c r="I127" s="5"/>
      <c r="J127" s="5"/>
      <c r="K127" s="5"/>
    </row>
    <row r="128" spans="1:11" ht="13.75" customHeight="1" x14ac:dyDescent="0.35">
      <c r="B128" s="11"/>
      <c r="C128" s="288" t="s">
        <v>153</v>
      </c>
      <c r="D128" s="288"/>
      <c r="E128" s="288"/>
      <c r="F128" s="288"/>
      <c r="G128" s="288"/>
      <c r="H128" s="288"/>
      <c r="I128" s="288"/>
      <c r="J128" s="288"/>
      <c r="K128" s="100" t="s">
        <v>250</v>
      </c>
    </row>
    <row r="129" spans="1:11" ht="26.4" customHeight="1" x14ac:dyDescent="0.35">
      <c r="A129" s="52"/>
      <c r="B129" s="122" t="s">
        <v>155</v>
      </c>
      <c r="C129" s="122"/>
      <c r="D129" s="18"/>
      <c r="E129" s="18"/>
      <c r="F129" s="18"/>
      <c r="G129" s="18"/>
      <c r="H129" s="18"/>
      <c r="I129" s="18"/>
      <c r="J129" s="18"/>
      <c r="K129" s="437" t="str">
        <f>IFERROR(AVERAGE(C129:J130),"")</f>
        <v/>
      </c>
    </row>
    <row r="130" spans="1:11" ht="26.4" customHeight="1" x14ac:dyDescent="0.35">
      <c r="A130" s="52"/>
      <c r="B130" s="122" t="s">
        <v>155</v>
      </c>
      <c r="C130" s="122"/>
      <c r="D130" s="18"/>
      <c r="E130" s="18"/>
      <c r="F130" s="18"/>
      <c r="G130" s="18"/>
      <c r="H130" s="18"/>
      <c r="I130" s="18"/>
      <c r="J130" s="18"/>
      <c r="K130" s="437"/>
    </row>
    <row r="131" spans="1:11" x14ac:dyDescent="0.35">
      <c r="A131" s="52"/>
      <c r="B131" s="138"/>
      <c r="C131" s="138"/>
      <c r="D131" s="128">
        <v>8</v>
      </c>
      <c r="E131" s="128">
        <v>9</v>
      </c>
      <c r="F131" s="128">
        <v>10</v>
      </c>
      <c r="G131" s="128">
        <v>11</v>
      </c>
      <c r="H131" s="128">
        <v>12</v>
      </c>
      <c r="I131" s="128">
        <v>13</v>
      </c>
      <c r="J131" s="128">
        <v>14</v>
      </c>
      <c r="K131" s="124" t="s">
        <v>251</v>
      </c>
    </row>
    <row r="132" spans="1:11" ht="27" customHeight="1" x14ac:dyDescent="0.35">
      <c r="A132" s="52"/>
      <c r="B132" s="122" t="s">
        <v>156</v>
      </c>
      <c r="C132" s="122"/>
      <c r="D132" s="18"/>
      <c r="E132" s="18"/>
      <c r="F132" s="18"/>
      <c r="G132" s="18"/>
      <c r="H132" s="18"/>
      <c r="I132" s="18"/>
      <c r="J132" s="18"/>
      <c r="K132" s="437" t="str">
        <f>IFERROR(AVERAGE(C132:J133),"")</f>
        <v/>
      </c>
    </row>
    <row r="133" spans="1:11" ht="26.4" customHeight="1" x14ac:dyDescent="0.35">
      <c r="A133" s="52"/>
      <c r="B133" s="122" t="s">
        <v>156</v>
      </c>
      <c r="C133" s="122"/>
      <c r="D133" s="18"/>
      <c r="E133" s="18"/>
      <c r="F133" s="18"/>
      <c r="G133" s="18"/>
      <c r="H133" s="18"/>
      <c r="I133" s="18"/>
      <c r="J133" s="18"/>
      <c r="K133" s="437"/>
    </row>
    <row r="134" spans="1:11" ht="18" customHeight="1" x14ac:dyDescent="0.35">
      <c r="A134" s="52"/>
      <c r="B134" s="185"/>
      <c r="C134" s="185"/>
      <c r="D134" s="11"/>
      <c r="E134" s="11"/>
      <c r="F134" s="11"/>
      <c r="G134" s="11"/>
      <c r="H134" s="11"/>
      <c r="I134" s="11"/>
      <c r="J134" s="11"/>
      <c r="K134" s="186"/>
    </row>
    <row r="135" spans="1:11" s="111" customFormat="1" ht="14.5" x14ac:dyDescent="0.35">
      <c r="B135" s="121" t="s">
        <v>222</v>
      </c>
      <c r="C135" s="121"/>
      <c r="D135" s="153" t="s">
        <v>303</v>
      </c>
      <c r="E135" s="112"/>
      <c r="F135" s="112"/>
      <c r="G135" s="112"/>
      <c r="H135" s="112"/>
      <c r="I135" s="112"/>
      <c r="J135" s="112"/>
      <c r="K135" s="112"/>
    </row>
    <row r="136" spans="1:11" ht="13.75" customHeight="1" x14ac:dyDescent="0.35">
      <c r="B136" s="11"/>
      <c r="C136" s="288" t="s">
        <v>153</v>
      </c>
      <c r="D136" s="288"/>
      <c r="E136" s="288"/>
      <c r="F136" s="288"/>
      <c r="G136" s="288"/>
      <c r="H136" s="288"/>
      <c r="I136" s="288"/>
      <c r="J136" s="288"/>
      <c r="K136" s="100" t="s">
        <v>250</v>
      </c>
    </row>
    <row r="137" spans="1:11" ht="26.4" customHeight="1" x14ac:dyDescent="0.35">
      <c r="A137" s="52"/>
      <c r="B137" s="122" t="s">
        <v>155</v>
      </c>
      <c r="C137" s="122"/>
      <c r="D137" s="18"/>
      <c r="E137" s="18"/>
      <c r="F137" s="18"/>
      <c r="G137" s="18"/>
      <c r="H137" s="18"/>
      <c r="I137" s="18"/>
      <c r="J137" s="18"/>
      <c r="K137" s="437" t="str">
        <f>IFERROR(AVERAGE(C137:J138),"")</f>
        <v/>
      </c>
    </row>
    <row r="138" spans="1:11" ht="26.4" customHeight="1" x14ac:dyDescent="0.35">
      <c r="A138" s="52"/>
      <c r="B138" s="122" t="s">
        <v>155</v>
      </c>
      <c r="C138" s="122"/>
      <c r="D138" s="18"/>
      <c r="E138" s="18"/>
      <c r="F138" s="18"/>
      <c r="G138" s="18"/>
      <c r="H138" s="18"/>
      <c r="I138" s="18"/>
      <c r="J138" s="18"/>
      <c r="K138" s="437"/>
    </row>
    <row r="139" spans="1:11" x14ac:dyDescent="0.35">
      <c r="A139" s="52"/>
      <c r="B139" s="127"/>
      <c r="C139" s="127"/>
      <c r="D139" s="128">
        <v>8</v>
      </c>
      <c r="E139" s="128">
        <v>9</v>
      </c>
      <c r="F139" s="128">
        <v>10</v>
      </c>
      <c r="G139" s="128">
        <v>11</v>
      </c>
      <c r="H139" s="128">
        <v>12</v>
      </c>
      <c r="I139" s="128">
        <v>13</v>
      </c>
      <c r="J139" s="128">
        <v>14</v>
      </c>
      <c r="K139" s="124" t="s">
        <v>251</v>
      </c>
    </row>
    <row r="140" spans="1:11" ht="27" customHeight="1" x14ac:dyDescent="0.35">
      <c r="A140" s="52"/>
      <c r="B140" s="122" t="s">
        <v>156</v>
      </c>
      <c r="C140" s="122"/>
      <c r="D140" s="18"/>
      <c r="E140" s="18"/>
      <c r="F140" s="18"/>
      <c r="G140" s="18"/>
      <c r="H140" s="18"/>
      <c r="I140" s="18"/>
      <c r="J140" s="18"/>
      <c r="K140" s="437" t="str">
        <f>IFERROR(AVERAGE(C140:J141),"")</f>
        <v/>
      </c>
    </row>
    <row r="141" spans="1:11" ht="26.4" customHeight="1" x14ac:dyDescent="0.35">
      <c r="A141" s="52"/>
      <c r="B141" s="122" t="s">
        <v>156</v>
      </c>
      <c r="C141" s="122"/>
      <c r="D141" s="18"/>
      <c r="E141" s="18"/>
      <c r="F141" s="18"/>
      <c r="G141" s="18"/>
      <c r="H141" s="18"/>
      <c r="I141" s="18"/>
      <c r="J141" s="18"/>
      <c r="K141" s="437"/>
    </row>
    <row r="142" spans="1:11" ht="16" customHeight="1" x14ac:dyDescent="0.35">
      <c r="A142" s="52"/>
      <c r="B142" s="185"/>
      <c r="C142" s="185"/>
      <c r="D142" s="11"/>
      <c r="E142" s="11"/>
      <c r="F142" s="11"/>
      <c r="G142" s="11"/>
      <c r="H142" s="11"/>
      <c r="I142" s="11"/>
      <c r="J142" s="11"/>
      <c r="K142" s="186"/>
    </row>
    <row r="143" spans="1:11" s="111" customFormat="1" ht="14.5" x14ac:dyDescent="0.35">
      <c r="A143" s="142"/>
      <c r="B143" s="121" t="s">
        <v>313</v>
      </c>
      <c r="C143" s="121"/>
      <c r="D143" s="112"/>
      <c r="E143" s="112"/>
      <c r="F143" s="112"/>
      <c r="G143" s="112"/>
      <c r="H143" s="112"/>
      <c r="I143" s="112"/>
      <c r="J143" s="112"/>
      <c r="K143" s="143"/>
    </row>
    <row r="144" spans="1:11" x14ac:dyDescent="0.35">
      <c r="B144" s="136" t="s">
        <v>256</v>
      </c>
      <c r="C144" s="18">
        <v>1</v>
      </c>
      <c r="D144" s="18">
        <v>2</v>
      </c>
      <c r="E144" s="18">
        <v>3</v>
      </c>
      <c r="F144" s="18">
        <v>4</v>
      </c>
      <c r="G144" s="18">
        <v>5</v>
      </c>
      <c r="H144" s="18">
        <v>6</v>
      </c>
      <c r="I144" s="18">
        <v>7</v>
      </c>
      <c r="J144" s="18">
        <v>8</v>
      </c>
      <c r="K144" s="18" t="s">
        <v>224</v>
      </c>
    </row>
    <row r="145" spans="1:11" ht="27.65" customHeight="1" x14ac:dyDescent="0.35">
      <c r="A145" s="52"/>
      <c r="B145" s="122" t="s">
        <v>255</v>
      </c>
      <c r="C145" s="122"/>
      <c r="D145" s="18"/>
      <c r="E145" s="18"/>
      <c r="F145" s="18"/>
      <c r="G145" s="18"/>
      <c r="H145" s="18"/>
      <c r="I145" s="18"/>
      <c r="J145" s="18"/>
      <c r="K145" s="437" t="str">
        <f>IF(C145="","",(SUM(C145:J145)))</f>
        <v/>
      </c>
    </row>
    <row r="146" spans="1:11" x14ac:dyDescent="0.35">
      <c r="A146" s="52"/>
      <c r="B146" s="136" t="s">
        <v>257</v>
      </c>
      <c r="C146" s="18">
        <v>1</v>
      </c>
      <c r="D146" s="18">
        <v>2</v>
      </c>
      <c r="E146" s="18">
        <v>3</v>
      </c>
      <c r="F146" s="18">
        <v>4</v>
      </c>
      <c r="G146" s="18">
        <v>5</v>
      </c>
      <c r="H146" s="18">
        <v>6</v>
      </c>
      <c r="I146" s="18">
        <v>7</v>
      </c>
      <c r="J146" s="18">
        <v>8</v>
      </c>
      <c r="K146" s="18" t="s">
        <v>224</v>
      </c>
    </row>
    <row r="147" spans="1:11" ht="27" customHeight="1" x14ac:dyDescent="0.35">
      <c r="A147" s="52"/>
      <c r="B147" s="122" t="s">
        <v>255</v>
      </c>
      <c r="C147" s="122"/>
      <c r="D147" s="18"/>
      <c r="E147" s="18"/>
      <c r="F147" s="18"/>
      <c r="G147" s="18"/>
      <c r="H147" s="18"/>
      <c r="I147" s="18"/>
      <c r="J147" s="18"/>
      <c r="K147" s="437" t="str">
        <f>IF(C147="","",(SUM(C147:J147)))</f>
        <v/>
      </c>
    </row>
    <row r="148" spans="1:11" x14ac:dyDescent="0.35">
      <c r="B148" s="123"/>
      <c r="C148" s="123"/>
      <c r="D148" s="137"/>
      <c r="E148" s="137"/>
      <c r="F148" s="137"/>
      <c r="G148" s="137"/>
      <c r="H148" s="137"/>
      <c r="I148" s="137"/>
      <c r="J148" s="137"/>
      <c r="K148" s="135" t="s">
        <v>154</v>
      </c>
    </row>
    <row r="149" spans="1:11" ht="29.4" customHeight="1" x14ac:dyDescent="0.35">
      <c r="A149" s="52"/>
      <c r="B149" s="208" t="s">
        <v>333</v>
      </c>
      <c r="C149" s="446" t="str">
        <f>IF(C145="","",(C145/1300)*43560)</f>
        <v/>
      </c>
      <c r="D149" s="446" t="str">
        <f t="shared" ref="D149:J149" si="5">IF(D145="","",(D145/1300)*43560)</f>
        <v/>
      </c>
      <c r="E149" s="446" t="str">
        <f t="shared" si="5"/>
        <v/>
      </c>
      <c r="F149" s="446" t="str">
        <f t="shared" si="5"/>
        <v/>
      </c>
      <c r="G149" s="446" t="str">
        <f t="shared" si="5"/>
        <v/>
      </c>
      <c r="H149" s="446" t="str">
        <f t="shared" si="5"/>
        <v/>
      </c>
      <c r="I149" s="446" t="str">
        <f t="shared" si="5"/>
        <v/>
      </c>
      <c r="J149" s="446" t="str">
        <f t="shared" si="5"/>
        <v/>
      </c>
      <c r="K149" s="437" t="str">
        <f t="shared" ref="K149:K150" si="6">IFERROR(AVERAGE(C149:J149),"")</f>
        <v/>
      </c>
    </row>
    <row r="150" spans="1:11" ht="29.4" customHeight="1" x14ac:dyDescent="0.35">
      <c r="A150" s="52"/>
      <c r="B150" s="208" t="s">
        <v>332</v>
      </c>
      <c r="C150" s="446" t="str">
        <f>IF(C147="","",(C147/1300)*43560)</f>
        <v/>
      </c>
      <c r="D150" s="446" t="str">
        <f t="shared" ref="D150:J150" si="7">IF(D147="","",(D147/1300)*43560)</f>
        <v/>
      </c>
      <c r="E150" s="446" t="str">
        <f t="shared" si="7"/>
        <v/>
      </c>
      <c r="F150" s="446" t="str">
        <f t="shared" si="7"/>
        <v/>
      </c>
      <c r="G150" s="446" t="str">
        <f t="shared" si="7"/>
        <v/>
      </c>
      <c r="H150" s="446" t="str">
        <f t="shared" si="7"/>
        <v/>
      </c>
      <c r="I150" s="446" t="str">
        <f t="shared" si="7"/>
        <v/>
      </c>
      <c r="J150" s="446" t="str">
        <f t="shared" si="7"/>
        <v/>
      </c>
      <c r="K150" s="437" t="str">
        <f t="shared" si="6"/>
        <v/>
      </c>
    </row>
    <row r="151" spans="1:11" ht="19" customHeight="1" x14ac:dyDescent="0.35">
      <c r="A151" s="52"/>
      <c r="B151" s="183"/>
      <c r="C151" s="11"/>
      <c r="D151" s="11"/>
      <c r="E151" s="11"/>
      <c r="F151" s="11"/>
      <c r="G151" s="11"/>
      <c r="H151" s="11"/>
      <c r="I151" s="11"/>
      <c r="J151" s="11"/>
      <c r="K151" s="184"/>
    </row>
    <row r="152" spans="1:11" x14ac:dyDescent="0.35">
      <c r="A152" s="52"/>
      <c r="B152" s="121" t="s">
        <v>304</v>
      </c>
      <c r="C152" s="11"/>
      <c r="D152" s="11"/>
      <c r="E152" s="11"/>
      <c r="F152" s="11"/>
      <c r="G152" s="11"/>
      <c r="H152" s="11"/>
      <c r="I152" s="11"/>
      <c r="J152" s="11"/>
      <c r="K152" s="184"/>
    </row>
    <row r="153" spans="1:11" x14ac:dyDescent="0.35">
      <c r="A153" s="52"/>
      <c r="B153" s="343" t="s">
        <v>306</v>
      </c>
      <c r="C153" s="320"/>
      <c r="D153" s="320"/>
      <c r="E153" s="320"/>
      <c r="F153" s="320"/>
      <c r="G153" s="320"/>
      <c r="H153" s="320"/>
      <c r="I153" s="320"/>
      <c r="J153" s="320"/>
      <c r="K153" s="18" t="s">
        <v>224</v>
      </c>
    </row>
    <row r="154" spans="1:11" ht="29" customHeight="1" x14ac:dyDescent="0.35">
      <c r="A154" s="52"/>
      <c r="B154" s="344"/>
      <c r="C154" s="321"/>
      <c r="D154" s="321"/>
      <c r="E154" s="321"/>
      <c r="F154" s="321"/>
      <c r="G154" s="321"/>
      <c r="H154" s="321"/>
      <c r="I154" s="321"/>
      <c r="J154" s="321"/>
      <c r="K154" s="437" t="str">
        <f>IF(C153="","",(SUM(C153:J153)))</f>
        <v/>
      </c>
    </row>
    <row r="155" spans="1:11" x14ac:dyDescent="0.35">
      <c r="A155" s="52"/>
      <c r="B155" s="343" t="s">
        <v>307</v>
      </c>
      <c r="C155" s="320"/>
      <c r="D155" s="320"/>
      <c r="E155" s="320"/>
      <c r="F155" s="320"/>
      <c r="G155" s="320"/>
      <c r="H155" s="320"/>
      <c r="I155" s="320"/>
      <c r="J155" s="320"/>
      <c r="K155" s="18" t="s">
        <v>224</v>
      </c>
    </row>
    <row r="156" spans="1:11" ht="29.4" customHeight="1" x14ac:dyDescent="0.35">
      <c r="A156" s="52"/>
      <c r="B156" s="344"/>
      <c r="C156" s="321"/>
      <c r="D156" s="321"/>
      <c r="E156" s="321"/>
      <c r="F156" s="321"/>
      <c r="G156" s="321"/>
      <c r="H156" s="321"/>
      <c r="I156" s="321"/>
      <c r="J156" s="321"/>
      <c r="K156" s="437" t="str">
        <f>IF(C155="","",(SUM(C155:J155)))</f>
        <v/>
      </c>
    </row>
    <row r="157" spans="1:11" ht="29.4" customHeight="1" x14ac:dyDescent="0.35">
      <c r="A157" s="52"/>
      <c r="B157" s="295" t="s">
        <v>299</v>
      </c>
      <c r="C157" s="296"/>
      <c r="D157" s="437" t="str">
        <f>IF(C12="","",C12)</f>
        <v/>
      </c>
      <c r="E157" s="329" t="s">
        <v>308</v>
      </c>
      <c r="F157" s="285"/>
      <c r="G157" s="209" t="str">
        <f>IF(K154="","",(K154/D157))</f>
        <v/>
      </c>
      <c r="H157" s="330" t="s">
        <v>309</v>
      </c>
      <c r="I157" s="330"/>
      <c r="J157" s="210" t="str">
        <f>IF(K156="","",(K156/D157))</f>
        <v/>
      </c>
      <c r="K157" s="210"/>
    </row>
    <row r="158" spans="1:11" ht="26.4" customHeight="1" thickBot="1" x14ac:dyDescent="0.4">
      <c r="A158" s="139" t="s">
        <v>37</v>
      </c>
      <c r="B158" s="272" t="s">
        <v>219</v>
      </c>
      <c r="C158" s="272"/>
      <c r="D158" s="272"/>
      <c r="E158" s="272"/>
      <c r="F158" s="272"/>
      <c r="G158" s="272"/>
      <c r="H158" s="272"/>
      <c r="I158" s="272"/>
      <c r="J158" s="272"/>
      <c r="K158" s="272"/>
    </row>
    <row r="159" spans="1:11" ht="26.4" customHeight="1" thickTop="1" x14ac:dyDescent="0.35">
      <c r="A159" s="140" t="s">
        <v>189</v>
      </c>
      <c r="B159" s="141" t="s">
        <v>259</v>
      </c>
      <c r="C159" s="141"/>
      <c r="D159" s="112"/>
      <c r="E159" s="112"/>
      <c r="F159" s="112"/>
      <c r="G159" s="11"/>
      <c r="H159" s="11"/>
      <c r="I159" s="11"/>
      <c r="J159" s="11"/>
      <c r="K159" s="114"/>
    </row>
    <row r="160" spans="1:11" ht="26.4" customHeight="1" x14ac:dyDescent="0.35">
      <c r="A160" s="140"/>
      <c r="B160" s="121" t="s">
        <v>225</v>
      </c>
      <c r="C160" s="121"/>
      <c r="D160" s="112"/>
      <c r="E160" s="112"/>
      <c r="F160" s="112"/>
      <c r="G160" s="11"/>
      <c r="H160" s="11"/>
      <c r="I160" s="11"/>
      <c r="J160" s="11"/>
      <c r="K160" s="114"/>
    </row>
    <row r="161" spans="1:11" ht="30" customHeight="1" x14ac:dyDescent="0.35">
      <c r="A161" s="52"/>
      <c r="B161" s="230"/>
      <c r="C161" s="232"/>
      <c r="D161" s="18" t="s">
        <v>7</v>
      </c>
      <c r="E161" s="18" t="s">
        <v>8</v>
      </c>
      <c r="F161" s="18" t="s">
        <v>9</v>
      </c>
      <c r="G161" s="18" t="s">
        <v>10</v>
      </c>
      <c r="H161" s="18" t="s">
        <v>11</v>
      </c>
      <c r="I161" s="18" t="s">
        <v>12</v>
      </c>
      <c r="J161" s="18" t="s">
        <v>16</v>
      </c>
      <c r="K161" s="18" t="s">
        <v>17</v>
      </c>
    </row>
    <row r="162" spans="1:11" ht="30" customHeight="1" x14ac:dyDescent="0.35">
      <c r="A162" s="52"/>
      <c r="B162" s="269" t="s">
        <v>113</v>
      </c>
      <c r="C162" s="271"/>
      <c r="D162" s="18"/>
      <c r="E162" s="18"/>
      <c r="F162" s="18"/>
      <c r="G162" s="18"/>
      <c r="H162" s="18"/>
      <c r="I162" s="18"/>
      <c r="J162" s="18"/>
      <c r="K162" s="18"/>
    </row>
    <row r="163" spans="1:11" ht="24.65" customHeight="1" x14ac:dyDescent="0.35">
      <c r="A163" s="52"/>
      <c r="B163" s="253" t="s">
        <v>121</v>
      </c>
      <c r="C163" s="254"/>
      <c r="D163" s="18"/>
      <c r="E163" s="18"/>
      <c r="F163" s="18"/>
      <c r="G163" s="18"/>
      <c r="H163" s="18"/>
      <c r="I163" s="48"/>
      <c r="J163" s="48"/>
      <c r="K163" s="18"/>
    </row>
    <row r="164" spans="1:11" ht="26.4" customHeight="1" x14ac:dyDescent="0.35">
      <c r="A164" s="52"/>
      <c r="B164" s="269" t="s">
        <v>43</v>
      </c>
      <c r="C164" s="271"/>
      <c r="D164" s="91" t="s">
        <v>42</v>
      </c>
      <c r="E164" s="437" t="str">
        <f>IFERROR(IF(OR(D163=0,E163-D163&lt;=0),"",E163-D163),"")</f>
        <v/>
      </c>
      <c r="F164" s="437" t="str">
        <f t="shared" ref="F164" si="8">IFERROR(IF(OR(E163=0,F163-E163&lt;=0),"",F163-E163),"")</f>
        <v/>
      </c>
      <c r="G164" s="437" t="str">
        <f t="shared" ref="G164" si="9">IFERROR(IF(OR(F163=0,G163-F163&lt;=0),"",G163-F163),"")</f>
        <v/>
      </c>
      <c r="H164" s="437" t="str">
        <f t="shared" ref="H164" si="10">IFERROR(IF(OR(G163=0,H163-G163&lt;=0),"",H163-G163),"")</f>
        <v/>
      </c>
      <c r="I164" s="437" t="str">
        <f t="shared" ref="I164" si="11">IFERROR(IF(OR(H163=0,I163-H163&lt;=0),"",I163-H163),"")</f>
        <v/>
      </c>
      <c r="J164" s="437" t="str">
        <f t="shared" ref="J164" si="12">IFERROR(IF(OR(I163=0,J163-I163&lt;=0),"",J163-I163),"")</f>
        <v/>
      </c>
      <c r="K164" s="437" t="str">
        <f t="shared" ref="K164" si="13">IFERROR(IF(OR(J163=0,K163-J163&lt;=0),"",K163-J163),"")</f>
        <v/>
      </c>
    </row>
    <row r="165" spans="1:11" ht="26.4" customHeight="1" x14ac:dyDescent="0.35">
      <c r="A165" s="52"/>
      <c r="B165" s="253" t="s">
        <v>44</v>
      </c>
      <c r="C165" s="254"/>
      <c r="D165" s="91" t="s">
        <v>42</v>
      </c>
      <c r="E165" s="437" t="str">
        <f>IFERROR(E164/$F$80,"")</f>
        <v/>
      </c>
      <c r="F165" s="437" t="str">
        <f t="shared" ref="F165:K165" si="14">IFERROR(F164/$F$80,"")</f>
        <v/>
      </c>
      <c r="G165" s="437" t="str">
        <f t="shared" si="14"/>
        <v/>
      </c>
      <c r="H165" s="437" t="str">
        <f t="shared" si="14"/>
        <v/>
      </c>
      <c r="I165" s="437" t="str">
        <f t="shared" si="14"/>
        <v/>
      </c>
      <c r="J165" s="437" t="str">
        <f t="shared" si="14"/>
        <v/>
      </c>
      <c r="K165" s="437" t="str">
        <f t="shared" si="14"/>
        <v/>
      </c>
    </row>
    <row r="166" spans="1:11" ht="26.4" customHeight="1" x14ac:dyDescent="0.35">
      <c r="A166" s="52"/>
      <c r="B166" s="253" t="s">
        <v>45</v>
      </c>
      <c r="C166" s="254"/>
      <c r="D166" s="18"/>
      <c r="E166" s="18"/>
      <c r="F166" s="18"/>
      <c r="G166" s="18"/>
      <c r="H166" s="18"/>
      <c r="I166" s="48"/>
      <c r="J166" s="48"/>
      <c r="K166" s="18"/>
    </row>
    <row r="167" spans="1:11" ht="26.4" customHeight="1" x14ac:dyDescent="0.35">
      <c r="A167" s="52"/>
      <c r="B167" s="253" t="s">
        <v>166</v>
      </c>
      <c r="C167" s="254"/>
      <c r="D167" s="437" t="str">
        <f>IF($F$82&gt;0,(IF(D166="","",(D166/$F$82))))</f>
        <v/>
      </c>
      <c r="E167" s="437" t="str">
        <f t="shared" ref="E167:K167" si="15">IF($F$82&gt;0,(IF(E166="","",(E166/$F$82))))</f>
        <v/>
      </c>
      <c r="F167" s="437" t="str">
        <f t="shared" si="15"/>
        <v/>
      </c>
      <c r="G167" s="437" t="str">
        <f t="shared" si="15"/>
        <v/>
      </c>
      <c r="H167" s="437" t="str">
        <f t="shared" si="15"/>
        <v/>
      </c>
      <c r="I167" s="437" t="str">
        <f t="shared" si="15"/>
        <v/>
      </c>
      <c r="J167" s="437" t="str">
        <f t="shared" si="15"/>
        <v/>
      </c>
      <c r="K167" s="437" t="str">
        <f t="shared" si="15"/>
        <v/>
      </c>
    </row>
    <row r="168" spans="1:11" ht="26.4" customHeight="1" x14ac:dyDescent="0.35">
      <c r="A168" s="52"/>
      <c r="B168" s="269" t="s">
        <v>72</v>
      </c>
      <c r="C168" s="271"/>
      <c r="D168" s="437" t="str">
        <f>IFERROR(AVERAGE(D167:K167),"")</f>
        <v/>
      </c>
      <c r="E168" s="11"/>
      <c r="F168" s="269" t="s">
        <v>79</v>
      </c>
      <c r="G168" s="270"/>
      <c r="H168" s="270"/>
      <c r="I168" s="271"/>
      <c r="J168" s="437" t="str">
        <f>IFERROR(MEDIAN(E165:K165),"")</f>
        <v/>
      </c>
      <c r="K168" s="4"/>
    </row>
    <row r="169" spans="1:11" ht="7.25" customHeight="1" x14ac:dyDescent="0.35">
      <c r="A169" s="52"/>
      <c r="B169" s="4"/>
      <c r="C169" s="4"/>
      <c r="D169" s="114"/>
      <c r="E169" s="11"/>
      <c r="F169" s="88"/>
      <c r="G169" s="88"/>
      <c r="H169" s="88"/>
      <c r="I169" s="88"/>
      <c r="J169" s="114"/>
      <c r="K169" s="4"/>
    </row>
    <row r="170" spans="1:11" ht="26.4" customHeight="1" x14ac:dyDescent="0.35">
      <c r="A170" s="52"/>
      <c r="B170" s="115" t="s">
        <v>260</v>
      </c>
      <c r="C170" s="115"/>
      <c r="I170" s="88"/>
      <c r="J170" s="114"/>
      <c r="K170" s="4"/>
    </row>
    <row r="171" spans="1:11" ht="26.4" customHeight="1" x14ac:dyDescent="0.35">
      <c r="A171" s="52"/>
      <c r="D171" s="18" t="s">
        <v>228</v>
      </c>
      <c r="E171" s="124" t="s">
        <v>226</v>
      </c>
      <c r="F171" s="6" t="s">
        <v>227</v>
      </c>
      <c r="G171" s="18" t="s">
        <v>229</v>
      </c>
      <c r="H171" s="18" t="s">
        <v>228</v>
      </c>
      <c r="I171" s="124" t="s">
        <v>226</v>
      </c>
      <c r="J171" s="6" t="s">
        <v>227</v>
      </c>
      <c r="K171" s="18" t="s">
        <v>229</v>
      </c>
    </row>
    <row r="172" spans="1:11" ht="26.4" customHeight="1" x14ac:dyDescent="0.35">
      <c r="A172" s="52"/>
      <c r="D172" s="18">
        <v>1</v>
      </c>
      <c r="E172" s="124"/>
      <c r="F172" s="18"/>
      <c r="G172" s="437" t="str">
        <f>IF(E172="","",(F172-E172))</f>
        <v/>
      </c>
      <c r="H172" s="18">
        <v>14</v>
      </c>
      <c r="I172" s="18"/>
      <c r="J172" s="18"/>
      <c r="K172" s="437" t="str">
        <f>IF(I172="","",(J172-I172))</f>
        <v/>
      </c>
    </row>
    <row r="173" spans="1:11" ht="26.4" customHeight="1" x14ac:dyDescent="0.35">
      <c r="B173" s="257" t="s">
        <v>231</v>
      </c>
      <c r="C173" s="258"/>
      <c r="D173" s="18">
        <v>2</v>
      </c>
      <c r="E173" s="124"/>
      <c r="F173" s="18"/>
      <c r="G173" s="437" t="str">
        <f t="shared" ref="G173:G184" si="16">IF(E173="","",(F173-E173))</f>
        <v/>
      </c>
      <c r="H173" s="18">
        <v>15</v>
      </c>
      <c r="I173" s="18"/>
      <c r="J173" s="18"/>
      <c r="K173" s="437" t="str">
        <f t="shared" ref="K173:K184" si="17">IF(I173="","",(J173-I173))</f>
        <v/>
      </c>
    </row>
    <row r="174" spans="1:11" ht="26.4" customHeight="1" x14ac:dyDescent="0.35">
      <c r="B174" s="255"/>
      <c r="C174" s="256"/>
      <c r="D174" s="18">
        <v>3</v>
      </c>
      <c r="E174" s="124"/>
      <c r="F174" s="18"/>
      <c r="G174" s="437" t="str">
        <f t="shared" si="16"/>
        <v/>
      </c>
      <c r="H174" s="18">
        <v>16</v>
      </c>
      <c r="I174" s="18"/>
      <c r="J174" s="18"/>
      <c r="K174" s="437" t="str">
        <f t="shared" si="17"/>
        <v/>
      </c>
    </row>
    <row r="175" spans="1:11" ht="26.4" customHeight="1" x14ac:dyDescent="0.35">
      <c r="A175" s="52"/>
      <c r="D175" s="18">
        <v>4</v>
      </c>
      <c r="E175" s="124"/>
      <c r="F175" s="18"/>
      <c r="G175" s="437" t="str">
        <f t="shared" si="16"/>
        <v/>
      </c>
      <c r="H175" s="18">
        <v>17</v>
      </c>
      <c r="I175" s="18"/>
      <c r="J175" s="18"/>
      <c r="K175" s="437" t="str">
        <f t="shared" si="17"/>
        <v/>
      </c>
    </row>
    <row r="176" spans="1:11" ht="26.4" customHeight="1" x14ac:dyDescent="0.35">
      <c r="B176" s="257" t="s">
        <v>230</v>
      </c>
      <c r="C176" s="258"/>
      <c r="D176" s="18">
        <v>5</v>
      </c>
      <c r="E176" s="124"/>
      <c r="F176" s="18"/>
      <c r="G176" s="437" t="str">
        <f t="shared" si="16"/>
        <v/>
      </c>
      <c r="H176" s="18">
        <v>18</v>
      </c>
      <c r="I176" s="18"/>
      <c r="J176" s="18"/>
      <c r="K176" s="437" t="str">
        <f t="shared" si="17"/>
        <v/>
      </c>
    </row>
    <row r="177" spans="1:11" ht="26.4" customHeight="1" x14ac:dyDescent="0.35">
      <c r="B177" s="262" t="str">
        <f>IFERROR(IF(G172="","",(SUM(G172:G181,K172:K181))/B174),"")</f>
        <v/>
      </c>
      <c r="C177" s="264"/>
      <c r="D177" s="18">
        <v>6</v>
      </c>
      <c r="E177" s="124"/>
      <c r="F177" s="18"/>
      <c r="G177" s="437" t="str">
        <f t="shared" si="16"/>
        <v/>
      </c>
      <c r="H177" s="18">
        <v>19</v>
      </c>
      <c r="I177" s="18"/>
      <c r="J177" s="18"/>
      <c r="K177" s="437" t="str">
        <f t="shared" si="17"/>
        <v/>
      </c>
    </row>
    <row r="178" spans="1:11" ht="26.4" customHeight="1" x14ac:dyDescent="0.35">
      <c r="A178" s="52"/>
      <c r="D178" s="18">
        <v>7</v>
      </c>
      <c r="E178" s="124"/>
      <c r="F178" s="18"/>
      <c r="G178" s="437" t="str">
        <f t="shared" si="16"/>
        <v/>
      </c>
      <c r="H178" s="18">
        <v>20</v>
      </c>
      <c r="I178" s="18"/>
      <c r="J178" s="18"/>
      <c r="K178" s="437" t="str">
        <f t="shared" si="17"/>
        <v/>
      </c>
    </row>
    <row r="179" spans="1:11" ht="26.4" customHeight="1" x14ac:dyDescent="0.35">
      <c r="A179" s="52"/>
      <c r="D179" s="18">
        <v>8</v>
      </c>
      <c r="E179" s="124"/>
      <c r="F179" s="18"/>
      <c r="G179" s="437" t="str">
        <f t="shared" si="16"/>
        <v/>
      </c>
      <c r="H179" s="18">
        <v>21</v>
      </c>
      <c r="I179" s="18"/>
      <c r="J179" s="18"/>
      <c r="K179" s="437" t="str">
        <f t="shared" si="17"/>
        <v/>
      </c>
    </row>
    <row r="180" spans="1:11" ht="26.4" customHeight="1" x14ac:dyDescent="0.35">
      <c r="A180" s="52"/>
      <c r="D180" s="18">
        <v>9</v>
      </c>
      <c r="E180" s="3"/>
      <c r="F180" s="3"/>
      <c r="G180" s="437" t="str">
        <f t="shared" si="16"/>
        <v/>
      </c>
      <c r="H180" s="18">
        <v>22</v>
      </c>
      <c r="I180" s="113"/>
      <c r="J180" s="113"/>
      <c r="K180" s="437" t="str">
        <f t="shared" si="17"/>
        <v/>
      </c>
    </row>
    <row r="181" spans="1:11" ht="26.4" customHeight="1" x14ac:dyDescent="0.35">
      <c r="A181" s="52"/>
      <c r="D181" s="18">
        <v>10</v>
      </c>
      <c r="E181" s="3"/>
      <c r="F181" s="3"/>
      <c r="G181" s="437" t="str">
        <f t="shared" si="16"/>
        <v/>
      </c>
      <c r="H181" s="18">
        <v>23</v>
      </c>
      <c r="I181" s="113"/>
      <c r="J181" s="113"/>
      <c r="K181" s="437" t="str">
        <f t="shared" si="17"/>
        <v/>
      </c>
    </row>
    <row r="182" spans="1:11" ht="26.4" customHeight="1" x14ac:dyDescent="0.35">
      <c r="A182" s="52"/>
      <c r="D182" s="18">
        <v>11</v>
      </c>
      <c r="E182" s="3"/>
      <c r="F182" s="3"/>
      <c r="G182" s="437" t="str">
        <f t="shared" si="16"/>
        <v/>
      </c>
      <c r="H182" s="18">
        <v>24</v>
      </c>
      <c r="I182" s="113"/>
      <c r="J182" s="113"/>
      <c r="K182" s="437" t="str">
        <f t="shared" si="17"/>
        <v/>
      </c>
    </row>
    <row r="183" spans="1:11" ht="26.4" customHeight="1" x14ac:dyDescent="0.35">
      <c r="A183" s="52"/>
      <c r="D183" s="18">
        <v>12</v>
      </c>
      <c r="E183" s="3"/>
      <c r="F183" s="3"/>
      <c r="G183" s="437" t="str">
        <f t="shared" si="16"/>
        <v/>
      </c>
      <c r="H183" s="18">
        <v>25</v>
      </c>
      <c r="I183" s="113"/>
      <c r="J183" s="113"/>
      <c r="K183" s="437" t="str">
        <f t="shared" si="17"/>
        <v/>
      </c>
    </row>
    <row r="184" spans="1:11" ht="26.4" customHeight="1" x14ac:dyDescent="0.35">
      <c r="A184" s="52"/>
      <c r="D184" s="18">
        <v>13</v>
      </c>
      <c r="E184" s="3"/>
      <c r="F184" s="3"/>
      <c r="G184" s="437" t="str">
        <f t="shared" si="16"/>
        <v/>
      </c>
      <c r="H184" s="18">
        <v>26</v>
      </c>
      <c r="I184" s="113"/>
      <c r="J184" s="113"/>
      <c r="K184" s="437" t="str">
        <f t="shared" si="17"/>
        <v/>
      </c>
    </row>
    <row r="185" spans="1:11" ht="30" customHeight="1" thickBot="1" x14ac:dyDescent="0.4">
      <c r="A185" s="139" t="s">
        <v>37</v>
      </c>
      <c r="B185" s="272" t="s">
        <v>219</v>
      </c>
      <c r="C185" s="272"/>
      <c r="D185" s="272"/>
      <c r="E185" s="272"/>
      <c r="F185" s="272"/>
      <c r="G185" s="272"/>
      <c r="H185" s="272"/>
      <c r="I185" s="272"/>
      <c r="J185" s="272"/>
      <c r="K185" s="272"/>
    </row>
    <row r="186" spans="1:11" ht="30" customHeight="1" thickTop="1" x14ac:dyDescent="0.35">
      <c r="A186" s="140" t="s">
        <v>190</v>
      </c>
      <c r="B186" s="141" t="s">
        <v>232</v>
      </c>
      <c r="C186" s="141"/>
      <c r="D186" s="341" t="s">
        <v>311</v>
      </c>
      <c r="E186" s="331"/>
      <c r="F186" s="332"/>
      <c r="G186" s="335" t="s">
        <v>312</v>
      </c>
      <c r="H186" s="336"/>
      <c r="I186" s="337"/>
      <c r="J186" s="331"/>
      <c r="K186" s="332"/>
    </row>
    <row r="187" spans="1:11" ht="16.25" customHeight="1" x14ac:dyDescent="0.35">
      <c r="A187" s="111"/>
      <c r="B187" s="121" t="s">
        <v>233</v>
      </c>
      <c r="C187" s="121"/>
      <c r="D187" s="342"/>
      <c r="E187" s="333"/>
      <c r="F187" s="334"/>
      <c r="G187" s="338"/>
      <c r="H187" s="339"/>
      <c r="I187" s="340"/>
      <c r="J187" s="333"/>
      <c r="K187" s="334"/>
    </row>
    <row r="188" spans="1:11" ht="31.5" customHeight="1" x14ac:dyDescent="0.35">
      <c r="A188" s="111"/>
      <c r="B188" s="251" t="s">
        <v>234</v>
      </c>
      <c r="C188" s="252"/>
      <c r="D188" s="18">
        <v>1</v>
      </c>
      <c r="E188" s="18">
        <v>2</v>
      </c>
      <c r="F188" s="18">
        <v>3</v>
      </c>
      <c r="G188" s="18">
        <v>4</v>
      </c>
      <c r="H188" s="18">
        <v>5</v>
      </c>
      <c r="I188" s="18">
        <v>6</v>
      </c>
      <c r="J188" s="269" t="s">
        <v>238</v>
      </c>
      <c r="K188" s="271"/>
    </row>
    <row r="189" spans="1:11" ht="31.5" customHeight="1" x14ac:dyDescent="0.35">
      <c r="A189" s="111"/>
      <c r="B189" s="251" t="s">
        <v>235</v>
      </c>
      <c r="C189" s="252"/>
      <c r="D189" s="18"/>
      <c r="E189" s="18"/>
      <c r="F189" s="18"/>
      <c r="G189" s="18"/>
      <c r="H189" s="18"/>
      <c r="I189" s="29"/>
      <c r="J189" s="440" t="str">
        <f>IFERROR((AVERAGE(D189:I191,D193:H195)/100),"")</f>
        <v/>
      </c>
      <c r="K189" s="441"/>
    </row>
    <row r="190" spans="1:11" ht="31.5" customHeight="1" x14ac:dyDescent="0.35">
      <c r="A190" s="111"/>
      <c r="B190" s="251" t="s">
        <v>236</v>
      </c>
      <c r="C190" s="252"/>
      <c r="D190" s="18"/>
      <c r="E190" s="18"/>
      <c r="F190" s="18"/>
      <c r="G190" s="18"/>
      <c r="H190" s="18"/>
      <c r="I190" s="29"/>
      <c r="J190" s="442"/>
      <c r="K190" s="443"/>
    </row>
    <row r="191" spans="1:11" ht="31.5" customHeight="1" x14ac:dyDescent="0.35">
      <c r="A191" s="111"/>
      <c r="B191" s="251" t="s">
        <v>237</v>
      </c>
      <c r="C191" s="252"/>
      <c r="D191" s="18"/>
      <c r="E191" s="18"/>
      <c r="F191" s="18"/>
      <c r="G191" s="18"/>
      <c r="H191" s="18"/>
      <c r="I191" s="29"/>
      <c r="J191" s="442"/>
      <c r="K191" s="443"/>
    </row>
    <row r="192" spans="1:11" ht="31.5" customHeight="1" x14ac:dyDescent="0.35">
      <c r="A192" s="111"/>
      <c r="B192" s="251" t="s">
        <v>234</v>
      </c>
      <c r="C192" s="252"/>
      <c r="D192" s="18">
        <v>7</v>
      </c>
      <c r="E192" s="18">
        <v>8</v>
      </c>
      <c r="F192" s="18">
        <v>9</v>
      </c>
      <c r="G192" s="18">
        <v>10</v>
      </c>
      <c r="H192" s="18">
        <v>11</v>
      </c>
      <c r="I192" s="128"/>
      <c r="J192" s="442"/>
      <c r="K192" s="443"/>
    </row>
    <row r="193" spans="1:11" ht="31.5" customHeight="1" x14ac:dyDescent="0.35">
      <c r="A193" s="111"/>
      <c r="B193" s="251" t="s">
        <v>235</v>
      </c>
      <c r="C193" s="252"/>
      <c r="D193" s="18"/>
      <c r="E193" s="18"/>
      <c r="F193" s="18"/>
      <c r="G193" s="18"/>
      <c r="H193" s="18"/>
      <c r="I193" s="96"/>
      <c r="J193" s="442"/>
      <c r="K193" s="443"/>
    </row>
    <row r="194" spans="1:11" ht="31.5" customHeight="1" x14ac:dyDescent="0.35">
      <c r="A194" s="111"/>
      <c r="B194" s="251" t="s">
        <v>236</v>
      </c>
      <c r="C194" s="252"/>
      <c r="D194" s="18"/>
      <c r="E194" s="18"/>
      <c r="F194" s="18"/>
      <c r="G194" s="18"/>
      <c r="H194" s="18"/>
      <c r="I194" s="96"/>
      <c r="J194" s="442"/>
      <c r="K194" s="443"/>
    </row>
    <row r="195" spans="1:11" ht="31.5" customHeight="1" x14ac:dyDescent="0.35">
      <c r="A195" s="111"/>
      <c r="B195" s="251" t="s">
        <v>237</v>
      </c>
      <c r="C195" s="252"/>
      <c r="D195" s="18"/>
      <c r="E195" s="18"/>
      <c r="F195" s="18"/>
      <c r="G195" s="18"/>
      <c r="H195" s="18"/>
      <c r="I195" s="96"/>
      <c r="J195" s="444"/>
      <c r="K195" s="445"/>
    </row>
    <row r="196" spans="1:11" ht="31.5" customHeight="1" x14ac:dyDescent="0.35">
      <c r="A196" s="192" t="s">
        <v>47</v>
      </c>
      <c r="B196" s="191" t="s">
        <v>314</v>
      </c>
      <c r="C196" s="190"/>
      <c r="D196" s="11"/>
      <c r="E196" s="11"/>
      <c r="F196" s="11"/>
      <c r="G196" s="11"/>
      <c r="H196" s="11"/>
      <c r="J196" s="195"/>
      <c r="K196" s="195"/>
    </row>
    <row r="197" spans="1:11" x14ac:dyDescent="0.35">
      <c r="A197" s="193" t="s">
        <v>186</v>
      </c>
      <c r="B197" s="141" t="s">
        <v>315</v>
      </c>
      <c r="C197" s="190"/>
      <c r="D197" s="11"/>
      <c r="E197" s="11"/>
      <c r="F197" s="11"/>
      <c r="G197" s="11"/>
      <c r="H197" s="11"/>
      <c r="J197" s="195"/>
      <c r="K197" s="195"/>
    </row>
    <row r="198" spans="1:11" x14ac:dyDescent="0.35">
      <c r="B198" s="121" t="s">
        <v>316</v>
      </c>
      <c r="J198" s="346" t="s">
        <v>322</v>
      </c>
      <c r="K198" s="347"/>
    </row>
    <row r="199" spans="1:11" x14ac:dyDescent="0.35">
      <c r="B199" s="311" t="s">
        <v>234</v>
      </c>
      <c r="C199" s="312"/>
      <c r="D199" s="172">
        <v>1</v>
      </c>
      <c r="E199" s="172">
        <v>2</v>
      </c>
      <c r="F199" s="172">
        <v>3</v>
      </c>
      <c r="G199" s="172">
        <v>4</v>
      </c>
      <c r="H199" s="172">
        <v>5</v>
      </c>
      <c r="I199" s="172">
        <v>6</v>
      </c>
      <c r="J199" s="199" t="s">
        <v>224</v>
      </c>
      <c r="K199" s="199" t="s">
        <v>323</v>
      </c>
    </row>
    <row r="200" spans="1:11" ht="32.5" customHeight="1" x14ac:dyDescent="0.35">
      <c r="B200" s="311" t="s">
        <v>235</v>
      </c>
      <c r="C200" s="312"/>
      <c r="D200" s="18"/>
      <c r="E200" s="18"/>
      <c r="F200" s="18"/>
      <c r="G200" s="18"/>
      <c r="H200" s="18"/>
      <c r="I200" s="18"/>
      <c r="J200" s="437" t="str">
        <f>(IF(COUNTIF(D200:I203,1) + COUNTIF(D205:H208,1)&gt;0,COUNTIF(D200:I203,1) + COUNTIF(D205:H208,1),""))</f>
        <v/>
      </c>
      <c r="K200" s="437" t="str">
        <f>IF(J200="","",J200*0)</f>
        <v/>
      </c>
    </row>
    <row r="201" spans="1:11" ht="32.5" customHeight="1" x14ac:dyDescent="0.35">
      <c r="B201" s="311" t="s">
        <v>236</v>
      </c>
      <c r="C201" s="312"/>
      <c r="D201" s="18"/>
      <c r="E201" s="18"/>
      <c r="F201" s="18"/>
      <c r="G201" s="18"/>
      <c r="H201" s="18"/>
      <c r="I201" s="18"/>
      <c r="J201" s="313" t="s">
        <v>324</v>
      </c>
      <c r="K201" s="314"/>
    </row>
    <row r="202" spans="1:11" ht="32.5" customHeight="1" x14ac:dyDescent="0.35">
      <c r="B202" s="311" t="s">
        <v>237</v>
      </c>
      <c r="C202" s="312"/>
      <c r="D202" s="18"/>
      <c r="E202" s="18"/>
      <c r="F202" s="18"/>
      <c r="G202" s="18"/>
      <c r="H202" s="18"/>
      <c r="I202" s="18"/>
      <c r="J202" s="200" t="s">
        <v>224</v>
      </c>
      <c r="K202" s="200" t="s">
        <v>323</v>
      </c>
    </row>
    <row r="203" spans="1:11" ht="32.5" customHeight="1" x14ac:dyDescent="0.35">
      <c r="B203" s="197"/>
      <c r="C203" s="198" t="s">
        <v>320</v>
      </c>
      <c r="D203" s="18"/>
      <c r="E203" s="18"/>
      <c r="F203" s="18"/>
      <c r="G203" s="18"/>
      <c r="H203" s="18"/>
      <c r="I203" s="18"/>
      <c r="J203" s="437" t="str">
        <f>IF(COUNTIF(D200:I203,2) + COUNTIF(D205:H208,2)&gt;0,COUNTIF(D200:I203,2) + COUNTIF(D205:H208,2),"")</f>
        <v/>
      </c>
      <c r="K203" s="437" t="str">
        <f>IF(J203="","",J203*1.13636364)</f>
        <v/>
      </c>
    </row>
    <row r="204" spans="1:11" x14ac:dyDescent="0.35">
      <c r="B204" s="251"/>
      <c r="C204" s="252"/>
      <c r="D204" s="172">
        <v>7</v>
      </c>
      <c r="E204" s="172">
        <v>8</v>
      </c>
      <c r="F204" s="172">
        <v>9</v>
      </c>
      <c r="G204" s="172">
        <v>10</v>
      </c>
      <c r="H204" s="172">
        <v>11</v>
      </c>
      <c r="I204" s="96"/>
      <c r="J204" s="313" t="s">
        <v>325</v>
      </c>
      <c r="K204" s="314"/>
    </row>
    <row r="205" spans="1:11" ht="32.5" customHeight="1" x14ac:dyDescent="0.35">
      <c r="B205" s="311" t="s">
        <v>317</v>
      </c>
      <c r="C205" s="312"/>
      <c r="D205" s="18"/>
      <c r="E205" s="18"/>
      <c r="F205" s="18"/>
      <c r="G205" s="18"/>
      <c r="H205" s="18"/>
      <c r="I205" s="96"/>
      <c r="J205" s="200" t="s">
        <v>224</v>
      </c>
      <c r="K205" s="200" t="s">
        <v>323</v>
      </c>
    </row>
    <row r="206" spans="1:11" ht="32.5" customHeight="1" x14ac:dyDescent="0.35">
      <c r="B206" s="311" t="s">
        <v>318</v>
      </c>
      <c r="C206" s="312"/>
      <c r="D206" s="18"/>
      <c r="E206" s="18"/>
      <c r="F206" s="18"/>
      <c r="G206" s="18"/>
      <c r="H206" s="18"/>
      <c r="I206" s="96"/>
      <c r="J206" s="437" t="str">
        <f>IF(COUNTIF(D200:I203,3) + COUNTIF(D205:H208,3)&gt;0,COUNTIF(D200:I203,3) + COUNTIF(D205:H208,3),"")</f>
        <v/>
      </c>
      <c r="K206" s="437" t="str">
        <f>IF(J206="","",J206*2.27272727)</f>
        <v/>
      </c>
    </row>
    <row r="207" spans="1:11" ht="32.5" customHeight="1" x14ac:dyDescent="0.35">
      <c r="B207" s="311" t="s">
        <v>319</v>
      </c>
      <c r="C207" s="312"/>
      <c r="D207" s="18"/>
      <c r="E207" s="18"/>
      <c r="F207" s="18"/>
      <c r="G207" s="18"/>
      <c r="H207" s="18"/>
      <c r="I207" s="96"/>
      <c r="J207" s="348" t="s">
        <v>321</v>
      </c>
      <c r="K207" s="348"/>
    </row>
    <row r="208" spans="1:11" ht="32.5" customHeight="1" x14ac:dyDescent="0.35">
      <c r="B208" s="311" t="s">
        <v>320</v>
      </c>
      <c r="C208" s="312"/>
      <c r="D208" s="18"/>
      <c r="E208" s="18"/>
      <c r="F208" s="18"/>
      <c r="G208" s="18"/>
      <c r="H208" s="18"/>
      <c r="I208" s="96"/>
      <c r="J208" s="438" t="str">
        <f>IF(AND(K200="",K203="",K206&gt;0),K206,IF(AND(K200="",K203&gt;0,K206&gt;0),SUM(K203,K206),IF(AND(K203="",K206="",K200=0),K200,IF(AND(K206="",K203&gt;0,K200=0),SUM(K200,K203),IF(AND(K206="",K200="",K203&gt;0),K203,IF(AND(K200=0, K206&gt;0, K203=""),SUM(K200,K206),IF(AND(K200=0,K203&gt;0,K206&gt;0),SUM(K200,K203,K206),"")))))))</f>
        <v/>
      </c>
      <c r="K208" s="439"/>
    </row>
    <row r="209" spans="1:11" x14ac:dyDescent="0.35">
      <c r="B209" s="190"/>
      <c r="C209" s="190"/>
      <c r="D209" s="11"/>
      <c r="E209" s="11"/>
      <c r="F209" s="11"/>
      <c r="G209" s="11"/>
      <c r="H209" s="11"/>
      <c r="J209" s="196"/>
      <c r="K209" s="196"/>
    </row>
    <row r="210" spans="1:11" ht="17" thickBot="1" x14ac:dyDescent="0.4">
      <c r="A210" s="139" t="s">
        <v>37</v>
      </c>
      <c r="B210" s="272" t="s">
        <v>219</v>
      </c>
      <c r="C210" s="272"/>
      <c r="D210" s="272"/>
      <c r="E210" s="272"/>
      <c r="F210" s="272"/>
      <c r="G210" s="272"/>
      <c r="H210" s="272"/>
      <c r="I210" s="272"/>
      <c r="J210" s="272"/>
      <c r="K210" s="272"/>
    </row>
    <row r="211" spans="1:11" ht="17" thickTop="1" x14ac:dyDescent="0.35">
      <c r="A211" s="140" t="s">
        <v>190</v>
      </c>
      <c r="B211" s="141" t="s">
        <v>326</v>
      </c>
      <c r="C211" s="173"/>
      <c r="D211" s="173"/>
      <c r="E211" s="173"/>
      <c r="F211" s="173"/>
      <c r="G211" s="173"/>
      <c r="H211" s="173"/>
      <c r="I211" s="173"/>
      <c r="J211" s="173"/>
      <c r="K211" s="173"/>
    </row>
    <row r="212" spans="1:11" ht="28.5" customHeight="1" x14ac:dyDescent="0.35">
      <c r="B212" s="153" t="s">
        <v>310</v>
      </c>
      <c r="C212" s="152"/>
      <c r="D212" s="11"/>
      <c r="E212" s="11"/>
      <c r="F212" s="11"/>
      <c r="G212" s="11"/>
      <c r="H212" s="11"/>
    </row>
    <row r="213" spans="1:11" ht="33" customHeight="1" x14ac:dyDescent="0.35">
      <c r="B213" s="349" t="s">
        <v>336</v>
      </c>
      <c r="C213" s="349"/>
      <c r="D213" s="349"/>
      <c r="E213" s="349"/>
      <c r="F213" s="349"/>
      <c r="G213" s="349"/>
      <c r="H213" s="349"/>
      <c r="I213" s="349"/>
      <c r="J213" s="349"/>
      <c r="K213" s="349"/>
    </row>
    <row r="214" spans="1:11" ht="43" customHeight="1" x14ac:dyDescent="0.35">
      <c r="B214" s="349" t="s">
        <v>337</v>
      </c>
      <c r="C214" s="349"/>
      <c r="D214" s="349"/>
      <c r="E214" s="349"/>
      <c r="F214" s="349"/>
      <c r="G214" s="349"/>
      <c r="H214" s="349"/>
      <c r="I214" s="349"/>
      <c r="J214" s="349"/>
      <c r="K214" s="349"/>
    </row>
    <row r="215" spans="1:11" ht="33" customHeight="1" x14ac:dyDescent="0.35">
      <c r="B215" s="345" t="s">
        <v>239</v>
      </c>
      <c r="C215" s="345"/>
      <c r="D215" s="345"/>
      <c r="E215" s="345"/>
      <c r="F215" s="345"/>
      <c r="G215" s="345"/>
      <c r="H215" s="345"/>
      <c r="I215" s="345"/>
      <c r="J215" s="345"/>
      <c r="K215" s="345"/>
    </row>
    <row r="216" spans="1:11" ht="31.25" customHeight="1" x14ac:dyDescent="0.35">
      <c r="B216" s="145" t="s">
        <v>240</v>
      </c>
      <c r="C216" s="145"/>
      <c r="D216" s="11"/>
      <c r="E216" s="11"/>
      <c r="F216" s="11"/>
      <c r="G216" s="11"/>
      <c r="H216" s="11"/>
      <c r="I216" s="10"/>
      <c r="J216" s="44"/>
      <c r="K216" s="44"/>
    </row>
    <row r="217" spans="1:11" ht="27.5" customHeight="1" x14ac:dyDescent="0.35">
      <c r="B217" s="122" t="s">
        <v>241</v>
      </c>
      <c r="C217" s="295"/>
      <c r="D217" s="296"/>
      <c r="E217" s="296"/>
      <c r="F217" s="296"/>
      <c r="G217" s="297"/>
      <c r="H217" s="144" t="s">
        <v>224</v>
      </c>
      <c r="I217" s="286"/>
      <c r="J217" s="286"/>
      <c r="K217" s="286"/>
    </row>
    <row r="218" spans="1:11" ht="32" customHeight="1" x14ac:dyDescent="0.35">
      <c r="B218" s="122" t="s">
        <v>272</v>
      </c>
      <c r="C218" s="295"/>
      <c r="D218" s="296"/>
      <c r="E218" s="296"/>
      <c r="F218" s="296"/>
      <c r="G218" s="297"/>
      <c r="H218" s="144" t="s">
        <v>224</v>
      </c>
      <c r="I218" s="286"/>
      <c r="J218" s="286"/>
      <c r="K218" s="286"/>
    </row>
    <row r="219" spans="1:11" ht="28" customHeight="1" x14ac:dyDescent="0.35">
      <c r="B219" s="122" t="s">
        <v>328</v>
      </c>
      <c r="C219" s="308"/>
      <c r="D219" s="309"/>
      <c r="E219" s="310"/>
      <c r="F219" s="202"/>
      <c r="G219" s="202"/>
      <c r="H219" s="354" t="s">
        <v>244</v>
      </c>
      <c r="I219" s="355"/>
      <c r="J219" s="355"/>
      <c r="K219" s="355"/>
    </row>
    <row r="220" spans="1:11" ht="30" customHeight="1" x14ac:dyDescent="0.35">
      <c r="B220" s="122" t="s">
        <v>327</v>
      </c>
      <c r="C220" s="323"/>
      <c r="D220" s="324"/>
      <c r="E220" s="361"/>
      <c r="F220" s="203"/>
      <c r="G220" s="203"/>
      <c r="H220" s="126" t="s">
        <v>245</v>
      </c>
      <c r="I220" s="126" t="s">
        <v>246</v>
      </c>
      <c r="J220" s="350" t="s">
        <v>248</v>
      </c>
      <c r="K220" s="351"/>
    </row>
    <row r="221" spans="1:11" ht="30" customHeight="1" x14ac:dyDescent="0.35">
      <c r="A221" s="111"/>
      <c r="B221" s="146" t="s">
        <v>242</v>
      </c>
      <c r="C221" s="438" t="str">
        <f>IF(I217="","",(I217/(C219*C220))*10000)</f>
        <v/>
      </c>
      <c r="D221" s="447"/>
      <c r="E221" s="453"/>
      <c r="F221" s="353" t="s">
        <v>228</v>
      </c>
      <c r="G221" s="245"/>
      <c r="H221" s="126" t="s">
        <v>247</v>
      </c>
      <c r="I221" s="126" t="s">
        <v>247</v>
      </c>
      <c r="J221" s="244" t="s">
        <v>249</v>
      </c>
      <c r="K221" s="245"/>
    </row>
    <row r="222" spans="1:11" ht="30" customHeight="1" x14ac:dyDescent="0.35">
      <c r="A222" s="111"/>
      <c r="B222" s="147" t="s">
        <v>261</v>
      </c>
      <c r="C222" s="438" t="str">
        <f>IF(I218="","",(I218/(C219*C220))*10000)</f>
        <v/>
      </c>
      <c r="D222" s="447"/>
      <c r="E222" s="439"/>
      <c r="F222" s="352" t="s">
        <v>243</v>
      </c>
      <c r="G222" s="352"/>
      <c r="H222" s="126" t="s">
        <v>247</v>
      </c>
      <c r="I222" s="126" t="s">
        <v>249</v>
      </c>
      <c r="J222" s="352" t="s">
        <v>249</v>
      </c>
      <c r="K222" s="352"/>
    </row>
    <row r="223" spans="1:11" ht="30" customHeight="1" x14ac:dyDescent="0.35">
      <c r="A223" s="111"/>
      <c r="B223" s="155"/>
      <c r="C223" s="40"/>
      <c r="D223" s="40"/>
      <c r="E223" s="40"/>
      <c r="G223" s="204"/>
      <c r="H223" s="157"/>
      <c r="I223" s="157"/>
    </row>
    <row r="224" spans="1:11" ht="30" customHeight="1" thickBot="1" x14ac:dyDescent="0.4">
      <c r="A224" s="77" t="s">
        <v>38</v>
      </c>
      <c r="B224" s="205" t="s">
        <v>273</v>
      </c>
      <c r="C224" s="205"/>
      <c r="D224" s="205"/>
      <c r="E224" s="205"/>
      <c r="F224" s="205"/>
      <c r="G224" s="205"/>
      <c r="H224" s="205"/>
      <c r="I224" s="194"/>
      <c r="J224" s="194"/>
      <c r="K224" s="194"/>
    </row>
    <row r="225" spans="1:11" ht="30" customHeight="1" thickTop="1" x14ac:dyDescent="0.35">
      <c r="A225" s="140" t="s">
        <v>186</v>
      </c>
      <c r="B225" s="360" t="s">
        <v>274</v>
      </c>
      <c r="C225" s="360"/>
      <c r="D225" s="360"/>
      <c r="E225" s="248"/>
      <c r="F225" s="249"/>
      <c r="G225" s="250"/>
      <c r="H225" s="157"/>
      <c r="I225" s="157"/>
      <c r="J225" s="201"/>
      <c r="K225" s="201"/>
    </row>
    <row r="226" spans="1:11" ht="10" customHeight="1" x14ac:dyDescent="0.35">
      <c r="A226" s="140"/>
      <c r="B226" s="160"/>
      <c r="C226" s="160"/>
      <c r="D226" s="160"/>
      <c r="E226" s="159"/>
      <c r="F226" s="159"/>
      <c r="G226" s="159"/>
      <c r="H226" s="157"/>
      <c r="I226" s="191"/>
    </row>
    <row r="227" spans="1:11" ht="30" customHeight="1" x14ac:dyDescent="0.35">
      <c r="A227" s="140" t="s">
        <v>187</v>
      </c>
      <c r="B227" s="160" t="s">
        <v>275</v>
      </c>
      <c r="C227" s="40"/>
      <c r="D227" s="40"/>
      <c r="E227" s="40"/>
      <c r="F227" s="156"/>
      <c r="G227" s="156"/>
      <c r="H227" s="157"/>
      <c r="I227" s="157"/>
      <c r="J227" s="157"/>
      <c r="K227" s="157"/>
    </row>
    <row r="228" spans="1:11" ht="30" customHeight="1" thickBot="1" x14ac:dyDescent="0.4">
      <c r="B228" s="161" t="s">
        <v>278</v>
      </c>
      <c r="C228" s="362"/>
      <c r="D228" s="363"/>
      <c r="E228" s="40"/>
      <c r="F228" s="285"/>
      <c r="G228" s="359"/>
      <c r="H228" s="157"/>
      <c r="I228" s="157"/>
      <c r="J228" s="171"/>
      <c r="K228" s="171"/>
    </row>
    <row r="229" spans="1:11" ht="27.5" customHeight="1" thickTop="1" x14ac:dyDescent="0.35">
      <c r="B229" s="122" t="s">
        <v>277</v>
      </c>
      <c r="C229" s="362"/>
      <c r="D229" s="363"/>
      <c r="E229" s="40"/>
      <c r="F229" s="357"/>
      <c r="G229" s="357"/>
      <c r="H229" s="157"/>
      <c r="I229" s="157"/>
      <c r="J229" s="157"/>
      <c r="K229" s="157"/>
    </row>
    <row r="230" spans="1:11" ht="27" customHeight="1" x14ac:dyDescent="0.35">
      <c r="B230" s="162" t="s">
        <v>276</v>
      </c>
      <c r="C230" s="438" t="str">
        <f>IF(C228="","",IF(C228=0,0,(((2.2*10^11)*C228*0.085)/86400)/(C229*280)))</f>
        <v/>
      </c>
      <c r="D230" s="439"/>
      <c r="E230" s="40"/>
      <c r="F230" s="357"/>
      <c r="G230" s="357"/>
      <c r="H230" s="157"/>
      <c r="I230" s="157"/>
      <c r="J230" s="157"/>
      <c r="K230" s="157"/>
    </row>
    <row r="231" spans="1:11" ht="27" customHeight="1" x14ac:dyDescent="0.35">
      <c r="B231" s="206"/>
      <c r="C231" s="206"/>
      <c r="E231" s="40"/>
      <c r="F231" s="156"/>
      <c r="G231" s="156"/>
      <c r="H231" s="157"/>
      <c r="I231" s="157"/>
      <c r="J231" s="157"/>
      <c r="K231" s="157"/>
    </row>
    <row r="232" spans="1:11" ht="27" customHeight="1" x14ac:dyDescent="0.35">
      <c r="B232" s="206"/>
      <c r="C232" s="206"/>
      <c r="E232" s="40"/>
      <c r="F232" s="156"/>
      <c r="G232" s="156"/>
      <c r="H232" s="157"/>
      <c r="I232" s="157"/>
      <c r="J232" s="157"/>
      <c r="K232" s="157"/>
    </row>
    <row r="233" spans="1:11" ht="27" customHeight="1" x14ac:dyDescent="0.35">
      <c r="B233" s="206"/>
      <c r="C233" s="206"/>
      <c r="E233" s="40"/>
      <c r="F233" s="156"/>
      <c r="G233" s="156"/>
      <c r="H233" s="157"/>
      <c r="I233" s="157"/>
      <c r="J233" s="157"/>
      <c r="K233" s="157"/>
    </row>
    <row r="234" spans="1:11" ht="30" customHeight="1" x14ac:dyDescent="0.35">
      <c r="B234" s="155"/>
      <c r="C234" s="164"/>
      <c r="D234" s="164"/>
      <c r="E234" s="40"/>
      <c r="F234" s="156"/>
      <c r="G234" s="156"/>
      <c r="H234" s="157"/>
      <c r="I234" s="157"/>
      <c r="J234" s="157"/>
      <c r="K234" s="157"/>
    </row>
    <row r="235" spans="1:11" ht="30" customHeight="1" thickBot="1" x14ac:dyDescent="0.4">
      <c r="A235" s="139" t="s">
        <v>47</v>
      </c>
      <c r="B235" s="149" t="s">
        <v>262</v>
      </c>
      <c r="C235" s="149"/>
      <c r="D235" s="149"/>
      <c r="E235" s="149"/>
      <c r="F235" s="149"/>
      <c r="G235" s="149"/>
      <c r="H235" s="149"/>
      <c r="I235" s="207"/>
      <c r="J235" s="358"/>
      <c r="K235" s="358"/>
    </row>
    <row r="236" spans="1:11" ht="24" customHeight="1" thickTop="1" x14ac:dyDescent="0.35">
      <c r="A236" s="140" t="s">
        <v>263</v>
      </c>
      <c r="B236" s="141" t="s">
        <v>279</v>
      </c>
      <c r="C236" s="141"/>
      <c r="I236" s="157"/>
      <c r="J236" s="359"/>
      <c r="K236" s="359"/>
    </row>
    <row r="237" spans="1:11" ht="22.5" customHeight="1" x14ac:dyDescent="0.35">
      <c r="A237" s="158"/>
      <c r="B237" s="356" t="s">
        <v>329</v>
      </c>
      <c r="C237" s="356"/>
      <c r="D237" s="356"/>
      <c r="E237" s="356"/>
      <c r="F237" s="356"/>
      <c r="G237" s="356"/>
      <c r="H237" s="356"/>
      <c r="I237" s="356"/>
      <c r="J237" s="356"/>
      <c r="K237" s="356"/>
    </row>
    <row r="238" spans="1:11" ht="31" customHeight="1" x14ac:dyDescent="0.35">
      <c r="A238" s="158"/>
      <c r="B238" s="213" t="s">
        <v>229</v>
      </c>
      <c r="C238" s="215"/>
      <c r="D238" s="213" t="s">
        <v>330</v>
      </c>
      <c r="E238" s="214"/>
      <c r="F238" s="214"/>
      <c r="G238" s="215"/>
      <c r="H238" s="244" t="s">
        <v>264</v>
      </c>
      <c r="I238" s="245"/>
      <c r="J238" s="246" t="s">
        <v>265</v>
      </c>
      <c r="K238" s="247"/>
    </row>
    <row r="239" spans="1:11" ht="31" customHeight="1" x14ac:dyDescent="0.35">
      <c r="B239" s="216"/>
      <c r="C239" s="218"/>
      <c r="D239" s="216"/>
      <c r="E239" s="217"/>
      <c r="F239" s="217"/>
      <c r="G239" s="218"/>
      <c r="H239" s="244" t="s">
        <v>266</v>
      </c>
      <c r="I239" s="245"/>
      <c r="J239" s="246" t="s">
        <v>267</v>
      </c>
      <c r="K239" s="247"/>
    </row>
    <row r="240" spans="1:11" ht="31" customHeight="1" x14ac:dyDescent="0.35">
      <c r="B240" s="216"/>
      <c r="C240" s="218"/>
      <c r="D240" s="216"/>
      <c r="E240" s="217"/>
      <c r="F240" s="217"/>
      <c r="G240" s="218"/>
      <c r="H240" s="244" t="s">
        <v>269</v>
      </c>
      <c r="I240" s="245"/>
      <c r="J240" s="259" t="s">
        <v>270</v>
      </c>
      <c r="K240" s="260"/>
    </row>
    <row r="241" spans="2:11" ht="31" customHeight="1" x14ac:dyDescent="0.35">
      <c r="B241" s="216"/>
      <c r="C241" s="218"/>
      <c r="D241" s="219"/>
      <c r="E241" s="220"/>
      <c r="F241" s="220"/>
      <c r="G241" s="221"/>
      <c r="H241" s="244" t="s">
        <v>268</v>
      </c>
      <c r="I241" s="245"/>
      <c r="J241" s="259" t="s">
        <v>271</v>
      </c>
      <c r="K241" s="260"/>
    </row>
    <row r="242" spans="2:11" ht="31" customHeight="1" x14ac:dyDescent="0.35">
      <c r="B242" s="216"/>
      <c r="C242" s="218"/>
      <c r="D242" s="219"/>
      <c r="E242" s="220"/>
      <c r="F242" s="220"/>
      <c r="G242" s="221"/>
      <c r="H242" s="163"/>
    </row>
    <row r="243" spans="2:11" ht="31" customHeight="1" x14ac:dyDescent="0.35">
      <c r="B243" s="216"/>
      <c r="C243" s="218"/>
      <c r="D243" s="219"/>
      <c r="E243" s="220"/>
      <c r="F243" s="220"/>
      <c r="G243" s="221"/>
      <c r="H243" s="163"/>
    </row>
    <row r="244" spans="2:11" ht="30" customHeight="1" x14ac:dyDescent="0.35">
      <c r="B244" s="216"/>
      <c r="C244" s="218"/>
      <c r="D244" s="219"/>
      <c r="E244" s="220"/>
      <c r="F244" s="220"/>
      <c r="G244" s="221"/>
      <c r="H244" s="163"/>
      <c r="I244" s="157"/>
    </row>
    <row r="245" spans="2:11" ht="30" customHeight="1" x14ac:dyDescent="0.35">
      <c r="B245" s="216"/>
      <c r="C245" s="218"/>
      <c r="D245" s="219"/>
      <c r="E245" s="220"/>
      <c r="F245" s="220"/>
      <c r="G245" s="221"/>
      <c r="H245" s="163"/>
      <c r="I245" s="157"/>
    </row>
    <row r="246" spans="2:11" ht="30" customHeight="1" x14ac:dyDescent="0.35">
      <c r="B246" s="216"/>
      <c r="C246" s="218"/>
      <c r="D246" s="219"/>
      <c r="E246" s="220"/>
      <c r="F246" s="220"/>
      <c r="G246" s="221"/>
      <c r="H246" s="163"/>
      <c r="I246" s="157"/>
      <c r="J246" s="154"/>
      <c r="K246" s="154"/>
    </row>
    <row r="247" spans="2:11" ht="30" customHeight="1" x14ac:dyDescent="0.35">
      <c r="B247" s="216"/>
      <c r="C247" s="218"/>
      <c r="D247" s="219"/>
      <c r="E247" s="220"/>
      <c r="F247" s="220"/>
      <c r="G247" s="221"/>
      <c r="H247" s="163"/>
      <c r="I247" s="157"/>
      <c r="J247" s="154"/>
      <c r="K247" s="154"/>
    </row>
    <row r="248" spans="2:11" ht="30" customHeight="1" x14ac:dyDescent="0.35">
      <c r="B248" s="216"/>
      <c r="C248" s="218"/>
      <c r="D248" s="219"/>
      <c r="E248" s="220"/>
      <c r="F248" s="220"/>
      <c r="G248" s="221"/>
      <c r="H248" s="163"/>
      <c r="I248" s="157"/>
      <c r="J248" s="154"/>
      <c r="K248" s="154"/>
    </row>
    <row r="249" spans="2:11" ht="30" customHeight="1" x14ac:dyDescent="0.35">
      <c r="B249" s="216"/>
      <c r="C249" s="218"/>
      <c r="D249" s="219"/>
      <c r="E249" s="220"/>
      <c r="F249" s="220"/>
      <c r="G249" s="221"/>
      <c r="H249" s="163"/>
      <c r="I249" s="157"/>
      <c r="J249" s="154"/>
      <c r="K249" s="154"/>
    </row>
    <row r="250" spans="2:11" ht="30" customHeight="1" x14ac:dyDescent="0.35">
      <c r="B250" s="216"/>
      <c r="C250" s="218"/>
      <c r="D250" s="219"/>
      <c r="E250" s="220"/>
      <c r="F250" s="220"/>
      <c r="G250" s="221"/>
      <c r="H250" s="163"/>
      <c r="I250" s="157"/>
      <c r="J250" s="154"/>
      <c r="K250" s="154"/>
    </row>
    <row r="251" spans="2:11" ht="30" customHeight="1" x14ac:dyDescent="0.35">
      <c r="B251" s="216"/>
      <c r="C251" s="218"/>
      <c r="D251" s="219"/>
      <c r="E251" s="220"/>
      <c r="F251" s="220"/>
      <c r="G251" s="221"/>
      <c r="H251" s="163"/>
      <c r="I251" s="157"/>
      <c r="J251" s="154"/>
      <c r="K251" s="154"/>
    </row>
    <row r="252" spans="2:11" ht="31" customHeight="1" x14ac:dyDescent="0.35">
      <c r="B252" s="364"/>
      <c r="C252" s="364"/>
      <c r="D252" s="364"/>
      <c r="E252" s="364"/>
      <c r="F252" s="364"/>
      <c r="G252" s="364"/>
      <c r="I252" s="157"/>
      <c r="J252" s="154"/>
      <c r="K252" s="154"/>
    </row>
    <row r="253" spans="2:11" ht="31" customHeight="1" x14ac:dyDescent="0.35">
      <c r="B253" s="364"/>
      <c r="C253" s="364"/>
      <c r="D253" s="364"/>
      <c r="E253" s="364"/>
      <c r="F253" s="364"/>
      <c r="G253" s="364"/>
      <c r="I253" s="157"/>
      <c r="J253" s="154"/>
      <c r="K253" s="154"/>
    </row>
    <row r="254" spans="2:11" ht="31" customHeight="1" x14ac:dyDescent="0.35">
      <c r="B254" s="364"/>
      <c r="C254" s="364"/>
      <c r="D254" s="364"/>
      <c r="E254" s="364"/>
      <c r="F254" s="364"/>
      <c r="G254" s="364"/>
      <c r="J254" s="154"/>
      <c r="K254" s="154"/>
    </row>
    <row r="255" spans="2:11" ht="31" customHeight="1" x14ac:dyDescent="0.35">
      <c r="B255" s="364"/>
      <c r="C255" s="364"/>
      <c r="D255" s="364"/>
      <c r="E255" s="364"/>
      <c r="F255" s="364"/>
      <c r="G255" s="364"/>
      <c r="J255" s="154"/>
      <c r="K255" s="154"/>
    </row>
    <row r="256" spans="2:11" ht="31" customHeight="1" x14ac:dyDescent="0.35">
      <c r="B256" s="364"/>
      <c r="C256" s="364"/>
      <c r="D256" s="364"/>
      <c r="E256" s="364"/>
      <c r="F256" s="364"/>
      <c r="G256" s="364"/>
    </row>
    <row r="257" spans="2:7" ht="31" customHeight="1" x14ac:dyDescent="0.35">
      <c r="B257" s="364"/>
      <c r="C257" s="364"/>
      <c r="D257" s="364"/>
      <c r="E257" s="364"/>
      <c r="F257" s="364"/>
      <c r="G257" s="364"/>
    </row>
    <row r="258" spans="2:7" ht="31" customHeight="1" x14ac:dyDescent="0.35"/>
    <row r="259" spans="2:7" ht="31" customHeight="1" x14ac:dyDescent="0.35"/>
    <row r="260" spans="2:7" ht="31" customHeight="1" x14ac:dyDescent="0.35"/>
    <row r="261" spans="2:7" ht="31" customHeight="1" x14ac:dyDescent="0.35"/>
  </sheetData>
  <mergeCells count="280">
    <mergeCell ref="B252:C252"/>
    <mergeCell ref="B253:C253"/>
    <mergeCell ref="B254:C254"/>
    <mergeCell ref="B255:C255"/>
    <mergeCell ref="B256:C256"/>
    <mergeCell ref="B257:C257"/>
    <mergeCell ref="D252:G252"/>
    <mergeCell ref="D253:G253"/>
    <mergeCell ref="D254:G254"/>
    <mergeCell ref="D255:G255"/>
    <mergeCell ref="D256:G256"/>
    <mergeCell ref="D257:G257"/>
    <mergeCell ref="J220:K220"/>
    <mergeCell ref="F222:G222"/>
    <mergeCell ref="F221:G221"/>
    <mergeCell ref="H219:K219"/>
    <mergeCell ref="J221:K221"/>
    <mergeCell ref="J222:K222"/>
    <mergeCell ref="I218:K218"/>
    <mergeCell ref="I217:K217"/>
    <mergeCell ref="H239:I239"/>
    <mergeCell ref="B237:K237"/>
    <mergeCell ref="F230:G230"/>
    <mergeCell ref="J235:K235"/>
    <mergeCell ref="J236:K236"/>
    <mergeCell ref="B225:D225"/>
    <mergeCell ref="F228:G228"/>
    <mergeCell ref="F229:G229"/>
    <mergeCell ref="C220:E220"/>
    <mergeCell ref="C221:E221"/>
    <mergeCell ref="C222:E222"/>
    <mergeCell ref="C230:D230"/>
    <mergeCell ref="C228:D228"/>
    <mergeCell ref="C229:D229"/>
    <mergeCell ref="B238:C238"/>
    <mergeCell ref="J238:K238"/>
    <mergeCell ref="C218:G218"/>
    <mergeCell ref="C217:G217"/>
    <mergeCell ref="J198:K198"/>
    <mergeCell ref="J208:K208"/>
    <mergeCell ref="B205:C205"/>
    <mergeCell ref="B206:C206"/>
    <mergeCell ref="B207:C207"/>
    <mergeCell ref="J207:K207"/>
    <mergeCell ref="B213:K213"/>
    <mergeCell ref="B214:K214"/>
    <mergeCell ref="B153:B154"/>
    <mergeCell ref="B155:B156"/>
    <mergeCell ref="C153:C154"/>
    <mergeCell ref="D153:D154"/>
    <mergeCell ref="E153:E154"/>
    <mergeCell ref="F153:F154"/>
    <mergeCell ref="G153:G154"/>
    <mergeCell ref="B215:K215"/>
    <mergeCell ref="B210:K210"/>
    <mergeCell ref="J186:K187"/>
    <mergeCell ref="G186:I187"/>
    <mergeCell ref="D186:D187"/>
    <mergeCell ref="I153:I154"/>
    <mergeCell ref="J153:J154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B28:E28"/>
    <mergeCell ref="D34:F34"/>
    <mergeCell ref="D35:F35"/>
    <mergeCell ref="D36:F36"/>
    <mergeCell ref="B30:E30"/>
    <mergeCell ref="B31:E31"/>
    <mergeCell ref="D32:F32"/>
    <mergeCell ref="D33:F33"/>
    <mergeCell ref="H153:H154"/>
    <mergeCell ref="D59:K60"/>
    <mergeCell ref="A59:C60"/>
    <mergeCell ref="H77:K77"/>
    <mergeCell ref="B111:C111"/>
    <mergeCell ref="B117:F117"/>
    <mergeCell ref="G117:K117"/>
    <mergeCell ref="G118:K118"/>
    <mergeCell ref="B118:F118"/>
    <mergeCell ref="G71:H71"/>
    <mergeCell ref="G72:H72"/>
    <mergeCell ref="I67:J67"/>
    <mergeCell ref="I68:J68"/>
    <mergeCell ref="I69:J69"/>
    <mergeCell ref="I70:J70"/>
    <mergeCell ref="I71:J71"/>
    <mergeCell ref="B200:C200"/>
    <mergeCell ref="B201:C201"/>
    <mergeCell ref="B202:C202"/>
    <mergeCell ref="B204:C204"/>
    <mergeCell ref="B208:C208"/>
    <mergeCell ref="J201:K201"/>
    <mergeCell ref="J204:K204"/>
    <mergeCell ref="I73:J73"/>
    <mergeCell ref="G67:H67"/>
    <mergeCell ref="G68:H68"/>
    <mergeCell ref="G69:H69"/>
    <mergeCell ref="G70:H70"/>
    <mergeCell ref="I72:J72"/>
    <mergeCell ref="E73:F73"/>
    <mergeCell ref="G73:H73"/>
    <mergeCell ref="C69:D69"/>
    <mergeCell ref="C70:D70"/>
    <mergeCell ref="C71:D71"/>
    <mergeCell ref="E111:H111"/>
    <mergeCell ref="B112:D112"/>
    <mergeCell ref="B157:C157"/>
    <mergeCell ref="E157:F157"/>
    <mergeCell ref="H157:I157"/>
    <mergeCell ref="E186:F187"/>
    <mergeCell ref="B2:K2"/>
    <mergeCell ref="J3:K3"/>
    <mergeCell ref="J4:K4"/>
    <mergeCell ref="J5:K5"/>
    <mergeCell ref="B108:K108"/>
    <mergeCell ref="B109:D109"/>
    <mergeCell ref="J6:K6"/>
    <mergeCell ref="B74:H74"/>
    <mergeCell ref="B75:D75"/>
    <mergeCell ref="B84:E84"/>
    <mergeCell ref="B85:E85"/>
    <mergeCell ref="B86:E86"/>
    <mergeCell ref="B26:E26"/>
    <mergeCell ref="B27:E27"/>
    <mergeCell ref="B82:E82"/>
    <mergeCell ref="B83:E83"/>
    <mergeCell ref="D57:K58"/>
    <mergeCell ref="A57:C58"/>
    <mergeCell ref="C11:H11"/>
    <mergeCell ref="D53:K54"/>
    <mergeCell ref="A53:C54"/>
    <mergeCell ref="A52:C52"/>
    <mergeCell ref="A51:C51"/>
    <mergeCell ref="D51:K51"/>
    <mergeCell ref="C89:F89"/>
    <mergeCell ref="C90:F90"/>
    <mergeCell ref="C91:F91"/>
    <mergeCell ref="B105:I105"/>
    <mergeCell ref="B106:K106"/>
    <mergeCell ref="B125:K125"/>
    <mergeCell ref="F168:I168"/>
    <mergeCell ref="B158:K158"/>
    <mergeCell ref="E112:J112"/>
    <mergeCell ref="B114:B116"/>
    <mergeCell ref="F99:G99"/>
    <mergeCell ref="H99:I99"/>
    <mergeCell ref="D101:E101"/>
    <mergeCell ref="F101:G101"/>
    <mergeCell ref="H101:I101"/>
    <mergeCell ref="C113:K113"/>
    <mergeCell ref="C128:J128"/>
    <mergeCell ref="C136:J136"/>
    <mergeCell ref="B161:C161"/>
    <mergeCell ref="B162:C162"/>
    <mergeCell ref="I111:J111"/>
    <mergeCell ref="B164:C164"/>
    <mergeCell ref="B165:C165"/>
    <mergeCell ref="B166:C166"/>
    <mergeCell ref="C87:F87"/>
    <mergeCell ref="C88:F88"/>
    <mergeCell ref="C72:D72"/>
    <mergeCell ref="E67:F67"/>
    <mergeCell ref="E68:F68"/>
    <mergeCell ref="E69:F69"/>
    <mergeCell ref="E70:F70"/>
    <mergeCell ref="E71:F71"/>
    <mergeCell ref="E72:F72"/>
    <mergeCell ref="C67:D67"/>
    <mergeCell ref="C68:D68"/>
    <mergeCell ref="C73:D73"/>
    <mergeCell ref="H75:K75"/>
    <mergeCell ref="E75:G75"/>
    <mergeCell ref="C3:H3"/>
    <mergeCell ref="C4:H4"/>
    <mergeCell ref="C5:H5"/>
    <mergeCell ref="C6:H6"/>
    <mergeCell ref="C7:H7"/>
    <mergeCell ref="C8:H8"/>
    <mergeCell ref="C9:H9"/>
    <mergeCell ref="C10:H10"/>
    <mergeCell ref="C12:H12"/>
    <mergeCell ref="C13:D13"/>
    <mergeCell ref="C14:D14"/>
    <mergeCell ref="E13:F13"/>
    <mergeCell ref="E14:F14"/>
    <mergeCell ref="G13:H13"/>
    <mergeCell ref="G14:H14"/>
    <mergeCell ref="C66:D66"/>
    <mergeCell ref="E66:G66"/>
    <mergeCell ref="H66:I66"/>
    <mergeCell ref="D52:K52"/>
    <mergeCell ref="D55:K56"/>
    <mergeCell ref="A55:C56"/>
    <mergeCell ref="B245:C245"/>
    <mergeCell ref="B246:C246"/>
    <mergeCell ref="B250:C250"/>
    <mergeCell ref="B251:C251"/>
    <mergeCell ref="B240:C240"/>
    <mergeCell ref="B242:C242"/>
    <mergeCell ref="J240:K240"/>
    <mergeCell ref="B241:C241"/>
    <mergeCell ref="H240:I240"/>
    <mergeCell ref="J241:K241"/>
    <mergeCell ref="B243:C243"/>
    <mergeCell ref="B244:C244"/>
    <mergeCell ref="D245:G245"/>
    <mergeCell ref="D246:G246"/>
    <mergeCell ref="D250:G250"/>
    <mergeCell ref="D251:G251"/>
    <mergeCell ref="D247:G247"/>
    <mergeCell ref="D248:G248"/>
    <mergeCell ref="D249:G249"/>
    <mergeCell ref="B247:C247"/>
    <mergeCell ref="B248:C248"/>
    <mergeCell ref="B249:C249"/>
    <mergeCell ref="H241:I241"/>
    <mergeCell ref="D244:G244"/>
    <mergeCell ref="B239:C239"/>
    <mergeCell ref="H238:I238"/>
    <mergeCell ref="J239:K239"/>
    <mergeCell ref="E225:G225"/>
    <mergeCell ref="B193:C193"/>
    <mergeCell ref="B194:C194"/>
    <mergeCell ref="B195:C195"/>
    <mergeCell ref="J189:K195"/>
    <mergeCell ref="B163:C163"/>
    <mergeCell ref="B174:C174"/>
    <mergeCell ref="B176:C176"/>
    <mergeCell ref="B185:K185"/>
    <mergeCell ref="J188:K188"/>
    <mergeCell ref="B177:C177"/>
    <mergeCell ref="B192:C192"/>
    <mergeCell ref="B188:C188"/>
    <mergeCell ref="B189:C189"/>
    <mergeCell ref="B190:C190"/>
    <mergeCell ref="B191:C191"/>
    <mergeCell ref="C219:E219"/>
    <mergeCell ref="B167:C167"/>
    <mergeCell ref="B168:C168"/>
    <mergeCell ref="B173:C173"/>
    <mergeCell ref="B199:C199"/>
    <mergeCell ref="B79:E79"/>
    <mergeCell ref="B104:K104"/>
    <mergeCell ref="D238:G238"/>
    <mergeCell ref="D239:G239"/>
    <mergeCell ref="D240:G240"/>
    <mergeCell ref="D241:G241"/>
    <mergeCell ref="D242:G242"/>
    <mergeCell ref="D243:G243"/>
    <mergeCell ref="B107:K107"/>
    <mergeCell ref="B102:J102"/>
    <mergeCell ref="J97:K97"/>
    <mergeCell ref="J98:K101"/>
    <mergeCell ref="B96:J96"/>
    <mergeCell ref="B94:K94"/>
    <mergeCell ref="B80:E80"/>
    <mergeCell ref="C92:F92"/>
    <mergeCell ref="C93:F93"/>
    <mergeCell ref="B97:C97"/>
    <mergeCell ref="B98:C98"/>
    <mergeCell ref="B99:C99"/>
    <mergeCell ref="B100:C100"/>
    <mergeCell ref="B101:C101"/>
    <mergeCell ref="B81:E81"/>
    <mergeCell ref="D99:E99"/>
    <mergeCell ref="J157:K157"/>
    <mergeCell ref="C149:D149"/>
    <mergeCell ref="E149:F149"/>
    <mergeCell ref="G149:H149"/>
    <mergeCell ref="I149:J149"/>
    <mergeCell ref="C150:D150"/>
    <mergeCell ref="E150:F150"/>
    <mergeCell ref="G150:H150"/>
    <mergeCell ref="I150:J150"/>
  </mergeCells>
  <phoneticPr fontId="27" type="noConversion"/>
  <dataValidations count="1">
    <dataValidation type="list" allowBlank="1" showInputMessage="1" showErrorMessage="1" sqref="D162:K162" xr:uid="{525E53D4-A532-48C1-8AC8-E1A3DC5972BE}">
      <formula1>#REF!</formula1>
    </dataValidation>
  </dataValidations>
  <hyperlinks>
    <hyperlink ref="B107" r:id="rId1" xr:uid="{733C8B6B-B14D-48A6-8E18-EE9FB0A2DE32}"/>
  </hyperlinks>
  <pageMargins left="0.25" right="0.35416666666666669" top="0.45833333333333331" bottom="0.32575757575757575" header="0.3" footer="0.3"/>
  <pageSetup orientation="portrait" r:id="rId2"/>
  <headerFooter>
    <oddHeader xml:space="preserve">&amp;L&amp;"Open Sans,Regular"&amp;10Date:
Investigators:&amp;C&amp;"Open Sans,Bold"&amp;14&amp;K04+000                              HB SQT Rapid Assessment Form&amp;R&amp;U
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8"/>
  <sheetViews>
    <sheetView view="pageLayout" topLeftCell="A55" zoomScale="120" zoomScaleNormal="100" zoomScaleSheetLayoutView="100" zoomScalePageLayoutView="120" workbookViewId="0">
      <selection activeCell="A57" sqref="A57:J57"/>
    </sheetView>
  </sheetViews>
  <sheetFormatPr defaultColWidth="8.90625" defaultRowHeight="16.5" x14ac:dyDescent="0.35"/>
  <cols>
    <col min="1" max="1" width="5.90625" style="1" customWidth="1"/>
    <col min="2" max="2" width="23.54296875" style="1" customWidth="1"/>
    <col min="3" max="10" width="7.36328125" style="1" customWidth="1"/>
    <col min="11" max="12" width="8.90625" style="1"/>
    <col min="13" max="13" width="10.36328125" style="1" customWidth="1"/>
    <col min="14" max="15" width="8.90625" style="1"/>
    <col min="16" max="16" width="9.90625" style="1" customWidth="1"/>
    <col min="17" max="16384" width="8.90625" style="1"/>
  </cols>
  <sheetData>
    <row r="1" spans="1:10" ht="17.399999999999999" customHeight="1" x14ac:dyDescent="0.35"/>
    <row r="2" spans="1:10" ht="17.399999999999999" customHeight="1" thickBot="1" x14ac:dyDescent="0.4">
      <c r="A2" s="2" t="s">
        <v>25</v>
      </c>
      <c r="B2" s="365" t="s">
        <v>147</v>
      </c>
      <c r="C2" s="365"/>
      <c r="D2" s="365"/>
      <c r="E2" s="365"/>
      <c r="F2" s="365"/>
      <c r="G2" s="365"/>
      <c r="H2" s="365"/>
      <c r="I2" s="365"/>
      <c r="J2" s="365"/>
    </row>
    <row r="3" spans="1:10" ht="15" customHeight="1" thickTop="1" x14ac:dyDescent="0.35">
      <c r="B3" s="3" t="s">
        <v>18</v>
      </c>
      <c r="C3" s="411"/>
      <c r="D3" s="411"/>
      <c r="E3" s="411"/>
      <c r="F3" s="4"/>
      <c r="G3" s="4"/>
      <c r="H3" s="4"/>
      <c r="I3" s="348" t="s">
        <v>23</v>
      </c>
      <c r="J3" s="348"/>
    </row>
    <row r="4" spans="1:10" ht="14.4" customHeight="1" x14ac:dyDescent="0.35">
      <c r="B4" s="3" t="s">
        <v>19</v>
      </c>
      <c r="C4" s="411"/>
      <c r="D4" s="411"/>
      <c r="E4" s="411"/>
      <c r="F4" s="4"/>
      <c r="G4" s="4"/>
      <c r="H4" s="4"/>
      <c r="I4" s="412" t="s">
        <v>21</v>
      </c>
      <c r="J4" s="413"/>
    </row>
    <row r="5" spans="1:10" ht="14.4" customHeight="1" x14ac:dyDescent="0.35">
      <c r="B5" s="3" t="s">
        <v>141</v>
      </c>
      <c r="C5" s="269"/>
      <c r="D5" s="270"/>
      <c r="E5" s="271"/>
      <c r="F5" s="4"/>
      <c r="G5" s="4"/>
      <c r="H5" s="4"/>
      <c r="I5" s="269" t="s">
        <v>20</v>
      </c>
      <c r="J5" s="271"/>
    </row>
    <row r="6" spans="1:10" ht="14.4" customHeight="1" x14ac:dyDescent="0.35">
      <c r="B6" s="3" t="s">
        <v>142</v>
      </c>
      <c r="C6" s="269"/>
      <c r="D6" s="270"/>
      <c r="E6" s="271"/>
      <c r="F6" s="4"/>
      <c r="G6" s="4"/>
      <c r="H6" s="4"/>
      <c r="I6" s="372" t="s">
        <v>22</v>
      </c>
      <c r="J6" s="374"/>
    </row>
    <row r="7" spans="1:10" ht="14.4" customHeight="1" x14ac:dyDescent="0.35">
      <c r="B7" s="3" t="s">
        <v>143</v>
      </c>
      <c r="C7" s="229"/>
      <c r="D7" s="229"/>
      <c r="E7" s="229"/>
      <c r="F7" s="4"/>
      <c r="G7" s="4"/>
      <c r="H7" s="4"/>
      <c r="I7" s="4"/>
      <c r="J7" s="4"/>
    </row>
    <row r="8" spans="1:10" ht="14.4" customHeight="1" x14ac:dyDescent="0.35">
      <c r="B8" s="3" t="s">
        <v>144</v>
      </c>
      <c r="C8" s="229"/>
      <c r="D8" s="229"/>
      <c r="E8" s="229"/>
      <c r="F8" s="4"/>
      <c r="G8" s="4"/>
      <c r="H8" s="4"/>
      <c r="I8" s="4"/>
      <c r="J8" s="4"/>
    </row>
    <row r="9" spans="1:10" ht="14.4" customHeight="1" x14ac:dyDescent="0.35">
      <c r="B9" s="3" t="s">
        <v>145</v>
      </c>
      <c r="C9" s="414"/>
      <c r="D9" s="414"/>
      <c r="E9" s="414"/>
      <c r="F9" s="4"/>
      <c r="G9" s="4"/>
      <c r="H9" s="4"/>
      <c r="I9" s="4"/>
      <c r="J9" s="4"/>
    </row>
    <row r="10" spans="1:10" ht="14.4" customHeight="1" x14ac:dyDescent="0.35">
      <c r="B10" s="3" t="s">
        <v>24</v>
      </c>
      <c r="C10" s="400"/>
      <c r="D10" s="400"/>
      <c r="E10" s="400"/>
      <c r="F10" s="4"/>
      <c r="G10" s="4"/>
      <c r="H10" s="4"/>
      <c r="I10" s="4"/>
      <c r="J10" s="4"/>
    </row>
    <row r="11" spans="1:10" ht="14.4" customHeight="1" x14ac:dyDescent="0.35">
      <c r="B11" s="3" t="s">
        <v>59</v>
      </c>
      <c r="C11" s="392"/>
      <c r="D11" s="392"/>
      <c r="E11" s="392"/>
      <c r="F11" s="4"/>
      <c r="G11" s="4"/>
      <c r="H11" s="4"/>
      <c r="I11" s="4"/>
      <c r="J11" s="4"/>
    </row>
    <row r="12" spans="1:10" ht="14.25" customHeight="1" x14ac:dyDescent="0.35">
      <c r="B12" s="3" t="s">
        <v>146</v>
      </c>
      <c r="C12" s="230"/>
      <c r="D12" s="231"/>
      <c r="E12" s="232"/>
      <c r="F12" s="4"/>
      <c r="G12" s="4"/>
      <c r="H12" s="4"/>
      <c r="I12" s="4"/>
      <c r="J12" s="4"/>
    </row>
    <row r="13" spans="1:10" ht="16.5" customHeight="1" x14ac:dyDescent="0.35">
      <c r="B13" s="3" t="s">
        <v>88</v>
      </c>
      <c r="C13" s="411"/>
      <c r="D13" s="411"/>
      <c r="E13" s="411"/>
      <c r="F13" s="4"/>
      <c r="G13" s="4"/>
      <c r="H13" s="4"/>
      <c r="I13" s="4"/>
      <c r="J13" s="4"/>
    </row>
    <row r="14" spans="1:10" ht="3" customHeight="1" x14ac:dyDescent="0.35">
      <c r="D14" s="5"/>
    </row>
    <row r="15" spans="1:10" ht="26" customHeight="1" thickBot="1" x14ac:dyDescent="0.4">
      <c r="A15" s="2" t="s">
        <v>63</v>
      </c>
      <c r="B15" s="365" t="s">
        <v>62</v>
      </c>
      <c r="C15" s="365"/>
      <c r="D15" s="365"/>
      <c r="E15" s="365"/>
      <c r="F15" s="365"/>
      <c r="G15" s="365"/>
      <c r="H15" s="365"/>
      <c r="I15" s="365"/>
      <c r="J15" s="365"/>
    </row>
    <row r="16" spans="1:10" ht="26" customHeight="1" thickTop="1" x14ac:dyDescent="0.35">
      <c r="A16" s="401" t="s">
        <v>26</v>
      </c>
      <c r="B16" s="402" t="s">
        <v>137</v>
      </c>
      <c r="C16" s="403"/>
      <c r="D16" s="404"/>
      <c r="E16" s="6"/>
      <c r="F16" s="6"/>
      <c r="G16" s="6"/>
      <c r="H16" s="6"/>
      <c r="I16" s="6"/>
      <c r="J16" s="6"/>
    </row>
    <row r="17" spans="1:10" ht="21.65" customHeight="1" x14ac:dyDescent="0.35">
      <c r="A17" s="401"/>
      <c r="B17" s="7" t="s">
        <v>138</v>
      </c>
      <c r="C17" s="383" t="str">
        <f>IF(E16="","",SUM(E16:J17))</f>
        <v/>
      </c>
      <c r="D17" s="383"/>
      <c r="E17" s="6"/>
      <c r="F17" s="6"/>
      <c r="G17" s="6"/>
      <c r="H17" s="6"/>
      <c r="I17" s="6"/>
      <c r="J17" s="6"/>
    </row>
    <row r="18" spans="1:10" ht="21.65" customHeight="1" x14ac:dyDescent="0.35">
      <c r="A18" s="401"/>
      <c r="B18" s="8" t="s">
        <v>139</v>
      </c>
      <c r="C18" s="405" t="str">
        <f>IFERROR(C17/(2*C12),"")</f>
        <v/>
      </c>
      <c r="D18" s="405"/>
      <c r="E18" s="9"/>
      <c r="F18" s="9"/>
      <c r="G18" s="9"/>
      <c r="H18" s="9"/>
      <c r="I18" s="9"/>
      <c r="J18" s="9"/>
    </row>
    <row r="19" spans="1:10" ht="3" customHeight="1" x14ac:dyDescent="0.35">
      <c r="A19" s="5"/>
      <c r="B19" s="10"/>
      <c r="C19" s="10"/>
      <c r="D19" s="10"/>
      <c r="E19" s="11"/>
      <c r="F19" s="11"/>
      <c r="G19" s="12"/>
      <c r="H19" s="12"/>
      <c r="I19" s="12"/>
      <c r="J19" s="12"/>
    </row>
    <row r="20" spans="1:10" ht="26" x14ac:dyDescent="0.35">
      <c r="A20" s="13" t="s">
        <v>27</v>
      </c>
      <c r="B20" s="14" t="s">
        <v>149</v>
      </c>
      <c r="C20" s="396" t="s">
        <v>148</v>
      </c>
      <c r="D20" s="397"/>
      <c r="E20" s="397"/>
      <c r="F20" s="397"/>
      <c r="G20" s="397"/>
      <c r="H20" s="397"/>
      <c r="I20" s="397"/>
      <c r="J20" s="398"/>
    </row>
    <row r="21" spans="1:10" ht="21.65" customHeight="1" x14ac:dyDescent="0.35">
      <c r="A21" s="15"/>
      <c r="B21" s="16"/>
      <c r="C21" s="253"/>
      <c r="D21" s="322"/>
      <c r="E21" s="322"/>
      <c r="F21" s="322"/>
      <c r="G21" s="322"/>
      <c r="H21" s="322"/>
      <c r="I21" s="322"/>
      <c r="J21" s="254"/>
    </row>
    <row r="22" spans="1:10" ht="21.65" customHeight="1" x14ac:dyDescent="0.35">
      <c r="A22" s="15"/>
      <c r="B22" s="16"/>
      <c r="C22" s="253"/>
      <c r="D22" s="322"/>
      <c r="E22" s="322"/>
      <c r="F22" s="322"/>
      <c r="G22" s="322"/>
      <c r="H22" s="322"/>
      <c r="I22" s="322"/>
      <c r="J22" s="254"/>
    </row>
    <row r="23" spans="1:10" ht="21.65" customHeight="1" x14ac:dyDescent="0.35">
      <c r="A23" s="15"/>
      <c r="B23" s="16"/>
      <c r="C23" s="253"/>
      <c r="D23" s="322"/>
      <c r="E23" s="322"/>
      <c r="F23" s="322"/>
      <c r="G23" s="322"/>
      <c r="H23" s="322"/>
      <c r="I23" s="322"/>
      <c r="J23" s="254"/>
    </row>
    <row r="24" spans="1:10" ht="21.65" customHeight="1" x14ac:dyDescent="0.35">
      <c r="A24" s="15"/>
      <c r="B24" s="16"/>
      <c r="C24" s="253"/>
      <c r="D24" s="322"/>
      <c r="E24" s="322"/>
      <c r="F24" s="322"/>
      <c r="G24" s="322"/>
      <c r="H24" s="322"/>
      <c r="I24" s="322"/>
      <c r="J24" s="254"/>
    </row>
    <row r="25" spans="1:10" ht="21.65" customHeight="1" x14ac:dyDescent="0.35">
      <c r="A25" s="15"/>
      <c r="B25" s="16"/>
      <c r="C25" s="253"/>
      <c r="D25" s="322"/>
      <c r="E25" s="322"/>
      <c r="F25" s="322"/>
      <c r="G25" s="322"/>
      <c r="H25" s="322"/>
      <c r="I25" s="322"/>
      <c r="J25" s="254"/>
    </row>
    <row r="26" spans="1:10" ht="21.65" customHeight="1" x14ac:dyDescent="0.35">
      <c r="A26" s="15"/>
      <c r="B26" s="16"/>
      <c r="C26" s="253"/>
      <c r="D26" s="322"/>
      <c r="E26" s="322"/>
      <c r="F26" s="322"/>
      <c r="G26" s="322"/>
      <c r="H26" s="322"/>
      <c r="I26" s="322"/>
      <c r="J26" s="254"/>
    </row>
    <row r="27" spans="1:10" ht="21.65" customHeight="1" x14ac:dyDescent="0.35">
      <c r="A27" s="15"/>
      <c r="B27" s="16"/>
      <c r="C27" s="253"/>
      <c r="D27" s="322"/>
      <c r="E27" s="322"/>
      <c r="F27" s="322"/>
      <c r="G27" s="322"/>
      <c r="H27" s="322"/>
      <c r="I27" s="322"/>
      <c r="J27" s="254"/>
    </row>
    <row r="28" spans="1:10" ht="21.65" customHeight="1" x14ac:dyDescent="0.35">
      <c r="A28" s="15"/>
      <c r="B28" s="16"/>
      <c r="C28" s="253"/>
      <c r="D28" s="322"/>
      <c r="E28" s="322"/>
      <c r="F28" s="322"/>
      <c r="G28" s="322"/>
      <c r="H28" s="322"/>
      <c r="I28" s="322"/>
      <c r="J28" s="254"/>
    </row>
    <row r="29" spans="1:10" ht="21.65" customHeight="1" x14ac:dyDescent="0.35">
      <c r="A29" s="15"/>
      <c r="B29" s="16"/>
      <c r="C29" s="253"/>
      <c r="D29" s="322"/>
      <c r="E29" s="322"/>
      <c r="F29" s="322"/>
      <c r="G29" s="322"/>
      <c r="H29" s="322"/>
      <c r="I29" s="322"/>
      <c r="J29" s="254"/>
    </row>
    <row r="30" spans="1:10" ht="21.65" customHeight="1" x14ac:dyDescent="0.35">
      <c r="A30" s="15"/>
      <c r="B30" s="16"/>
      <c r="C30" s="253"/>
      <c r="D30" s="322"/>
      <c r="E30" s="322"/>
      <c r="F30" s="322"/>
      <c r="G30" s="322"/>
      <c r="H30" s="322"/>
      <c r="I30" s="322"/>
      <c r="J30" s="254"/>
    </row>
    <row r="31" spans="1:10" ht="21.65" customHeight="1" x14ac:dyDescent="0.35">
      <c r="A31" s="15"/>
      <c r="B31" s="16"/>
      <c r="C31" s="253"/>
      <c r="D31" s="322"/>
      <c r="E31" s="322"/>
      <c r="F31" s="322"/>
      <c r="G31" s="322"/>
      <c r="H31" s="322"/>
      <c r="I31" s="322"/>
      <c r="J31" s="254"/>
    </row>
    <row r="32" spans="1:10" ht="21.65" customHeight="1" x14ac:dyDescent="0.35">
      <c r="A32" s="15"/>
      <c r="B32" s="16"/>
      <c r="C32" s="253"/>
      <c r="D32" s="322"/>
      <c r="E32" s="322"/>
      <c r="F32" s="322"/>
      <c r="G32" s="322"/>
      <c r="H32" s="322"/>
      <c r="I32" s="322"/>
      <c r="J32" s="254"/>
    </row>
    <row r="33" spans="1:17" ht="21.65" customHeight="1" x14ac:dyDescent="0.35">
      <c r="A33" s="15"/>
      <c r="B33" s="16"/>
      <c r="C33" s="253"/>
      <c r="D33" s="322"/>
      <c r="E33" s="322"/>
      <c r="F33" s="322"/>
      <c r="G33" s="322"/>
      <c r="H33" s="322"/>
      <c r="I33" s="322"/>
      <c r="J33" s="254"/>
    </row>
    <row r="34" spans="1:17" ht="21.65" customHeight="1" x14ac:dyDescent="0.35">
      <c r="A34" s="15"/>
      <c r="B34" s="16"/>
      <c r="C34" s="253"/>
      <c r="D34" s="322"/>
      <c r="E34" s="322"/>
      <c r="F34" s="322"/>
      <c r="G34" s="322"/>
      <c r="H34" s="322"/>
      <c r="I34" s="322"/>
      <c r="J34" s="254"/>
    </row>
    <row r="35" spans="1:17" ht="21.65" customHeight="1" x14ac:dyDescent="0.35">
      <c r="A35" s="15"/>
      <c r="B35" s="16"/>
      <c r="C35" s="253"/>
      <c r="D35" s="322"/>
      <c r="E35" s="322"/>
      <c r="F35" s="322"/>
      <c r="G35" s="322"/>
      <c r="H35" s="322"/>
      <c r="I35" s="322"/>
      <c r="J35" s="254"/>
    </row>
    <row r="36" spans="1:17" ht="21.65" customHeight="1" x14ac:dyDescent="0.35">
      <c r="A36" s="15"/>
      <c r="B36" s="16"/>
      <c r="C36" s="399"/>
      <c r="D36" s="399"/>
      <c r="E36" s="399"/>
      <c r="F36" s="399"/>
      <c r="G36" s="399"/>
      <c r="H36" s="399"/>
      <c r="I36" s="399"/>
      <c r="J36" s="399"/>
    </row>
    <row r="37" spans="1:17" ht="26.4" customHeight="1" thickBot="1" x14ac:dyDescent="0.55000000000000004">
      <c r="A37" s="17" t="s">
        <v>37</v>
      </c>
      <c r="B37" s="407" t="s">
        <v>91</v>
      </c>
      <c r="C37" s="407"/>
      <c r="D37" s="407"/>
      <c r="E37" s="407"/>
      <c r="F37" s="407"/>
      <c r="G37" s="407"/>
      <c r="H37" s="407"/>
      <c r="I37" s="407"/>
      <c r="J37" s="407"/>
    </row>
    <row r="38" spans="1:17" ht="31.25" customHeight="1" thickTop="1" x14ac:dyDescent="0.35">
      <c r="A38" s="1" t="s">
        <v>26</v>
      </c>
      <c r="B38" s="211" t="s">
        <v>167</v>
      </c>
      <c r="C38" s="211"/>
      <c r="D38" s="211"/>
      <c r="E38" s="18"/>
      <c r="F38" s="4"/>
      <c r="G38" s="408" t="s">
        <v>61</v>
      </c>
      <c r="H38" s="409"/>
      <c r="I38" s="409"/>
      <c r="J38" s="410"/>
    </row>
    <row r="39" spans="1:17" ht="26.25" customHeight="1" thickBot="1" x14ac:dyDescent="0.4">
      <c r="A39" s="1" t="s">
        <v>27</v>
      </c>
      <c r="B39" s="229" t="s">
        <v>31</v>
      </c>
      <c r="C39" s="229"/>
      <c r="D39" s="229"/>
      <c r="E39" s="18"/>
      <c r="F39" s="4"/>
      <c r="G39" s="19" t="s">
        <v>13</v>
      </c>
      <c r="H39" s="20" t="s">
        <v>58</v>
      </c>
      <c r="I39" s="21" t="s">
        <v>13</v>
      </c>
      <c r="J39" s="22" t="s">
        <v>58</v>
      </c>
      <c r="L39" s="23" t="s">
        <v>80</v>
      </c>
      <c r="M39" s="23" t="s">
        <v>81</v>
      </c>
      <c r="N39" s="23" t="s">
        <v>82</v>
      </c>
      <c r="O39" s="23" t="s">
        <v>80</v>
      </c>
      <c r="P39" s="23" t="s">
        <v>81</v>
      </c>
      <c r="Q39" s="23" t="s">
        <v>82</v>
      </c>
    </row>
    <row r="40" spans="1:17" ht="28.25" customHeight="1" x14ac:dyDescent="0.35">
      <c r="A40" s="1" t="s">
        <v>28</v>
      </c>
      <c r="B40" s="211" t="s">
        <v>32</v>
      </c>
      <c r="C40" s="211"/>
      <c r="D40" s="211"/>
      <c r="E40" s="24" t="str">
        <f>IFERROR(E41/E39,"")</f>
        <v/>
      </c>
      <c r="F40" s="4"/>
      <c r="G40" s="25"/>
      <c r="H40" s="26"/>
      <c r="I40" s="27"/>
      <c r="J40" s="25"/>
      <c r="L40" s="28" t="s">
        <v>83</v>
      </c>
      <c r="M40" s="28" t="s">
        <v>83</v>
      </c>
      <c r="N40" s="28" t="s">
        <v>83</v>
      </c>
      <c r="O40" s="29" t="str">
        <f>IF(I40="","",I40-G51)</f>
        <v/>
      </c>
      <c r="P40" s="29" t="str">
        <f>IF(J40="","",ABS(AVERAGE(H51,J40)))</f>
        <v/>
      </c>
      <c r="Q40" s="29" t="str">
        <f>IFERROR(O40*P40,"")</f>
        <v/>
      </c>
    </row>
    <row r="41" spans="1:17" ht="29" customHeight="1" x14ac:dyDescent="0.35">
      <c r="A41" s="1" t="s">
        <v>29</v>
      </c>
      <c r="B41" s="211" t="s">
        <v>33</v>
      </c>
      <c r="C41" s="211"/>
      <c r="D41" s="211"/>
      <c r="E41" s="24" t="str">
        <f>IF(SUM(N41:N65,Q40:Q65)&lt;=0,"",ROUND(SUM(N41:N65,Q40:Q65),1))</f>
        <v/>
      </c>
      <c r="F41" s="4"/>
      <c r="G41" s="18"/>
      <c r="H41" s="30"/>
      <c r="I41" s="31"/>
      <c r="J41" s="18"/>
      <c r="L41" s="29" t="str">
        <f>IF(G41="","",G41-G40)</f>
        <v/>
      </c>
      <c r="M41" s="29" t="str">
        <f>IF(H41="","",ABS(AVERAGE(H40:H41)))</f>
        <v/>
      </c>
      <c r="N41" s="29" t="str">
        <f>IFERROR(L41*M41,"")</f>
        <v/>
      </c>
      <c r="O41" s="29" t="str">
        <f>IF(I41="","",I41-I40)</f>
        <v/>
      </c>
      <c r="P41" s="29" t="str">
        <f>IF(J41="","",ABS(AVERAGE(J40:J41)))</f>
        <v/>
      </c>
      <c r="Q41" s="29" t="str">
        <f>IFERROR(O41*P41,"")</f>
        <v/>
      </c>
    </row>
    <row r="42" spans="1:17" ht="21.65" customHeight="1" x14ac:dyDescent="0.35">
      <c r="A42" s="1" t="s">
        <v>30</v>
      </c>
      <c r="B42" s="229" t="s">
        <v>36</v>
      </c>
      <c r="C42" s="229"/>
      <c r="D42" s="229"/>
      <c r="E42" s="32"/>
      <c r="F42" s="4"/>
      <c r="G42" s="18"/>
      <c r="H42" s="30"/>
      <c r="I42" s="33"/>
      <c r="J42" s="18"/>
      <c r="L42" s="29" t="str">
        <f t="shared" ref="L42:L50" si="0">IF(G42="","",G42-G41)</f>
        <v/>
      </c>
      <c r="M42" s="29" t="str">
        <f t="shared" ref="M42:M44" si="1">IF(H42="","",ABS(AVERAGE(H41:H42)))</f>
        <v/>
      </c>
      <c r="N42" s="29" t="str">
        <f t="shared" ref="N42:N45" si="2">IFERROR(L42*M42,"")</f>
        <v/>
      </c>
      <c r="O42" s="29" t="str">
        <f t="shared" ref="O42:O51" si="3">IF(I42="","",I42-I41)</f>
        <v/>
      </c>
      <c r="P42" s="29" t="str">
        <f t="shared" ref="P42:P51" si="4">IF(J42="","",ABS(AVERAGE(J41:J42)))</f>
        <v/>
      </c>
      <c r="Q42" s="29" t="str">
        <f t="shared" ref="Q42:Q51" si="5">IFERROR(O42*P42,"")</f>
        <v/>
      </c>
    </row>
    <row r="43" spans="1:17" ht="21.65" customHeight="1" x14ac:dyDescent="0.35">
      <c r="A43" s="1" t="s">
        <v>34</v>
      </c>
      <c r="B43" s="211" t="s">
        <v>76</v>
      </c>
      <c r="C43" s="211"/>
      <c r="D43" s="211"/>
      <c r="E43" s="34"/>
      <c r="F43" s="4"/>
      <c r="G43" s="18"/>
      <c r="H43" s="30"/>
      <c r="I43" s="33"/>
      <c r="J43" s="18"/>
      <c r="L43" s="29" t="str">
        <f t="shared" si="0"/>
        <v/>
      </c>
      <c r="M43" s="29" t="str">
        <f t="shared" si="1"/>
        <v/>
      </c>
      <c r="N43" s="29" t="str">
        <f t="shared" si="2"/>
        <v/>
      </c>
      <c r="O43" s="29" t="str">
        <f t="shared" si="3"/>
        <v/>
      </c>
      <c r="P43" s="29" t="str">
        <f t="shared" si="4"/>
        <v/>
      </c>
      <c r="Q43" s="29" t="str">
        <f t="shared" si="5"/>
        <v/>
      </c>
    </row>
    <row r="44" spans="1:17" ht="21.65" customHeight="1" x14ac:dyDescent="0.35">
      <c r="A44" s="1" t="s">
        <v>35</v>
      </c>
      <c r="B44" s="211" t="s">
        <v>77</v>
      </c>
      <c r="C44" s="211"/>
      <c r="D44" s="211"/>
      <c r="E44" s="32"/>
      <c r="F44" s="4"/>
      <c r="G44" s="25"/>
      <c r="H44" s="26"/>
      <c r="I44" s="27"/>
      <c r="J44" s="25"/>
      <c r="L44" s="29" t="str">
        <f t="shared" si="0"/>
        <v/>
      </c>
      <c r="M44" s="29" t="str">
        <f t="shared" si="1"/>
        <v/>
      </c>
      <c r="N44" s="29" t="str">
        <f t="shared" si="2"/>
        <v/>
      </c>
      <c r="O44" s="29" t="str">
        <f t="shared" si="3"/>
        <v/>
      </c>
      <c r="P44" s="29" t="str">
        <f t="shared" si="4"/>
        <v/>
      </c>
      <c r="Q44" s="29" t="str">
        <f t="shared" si="5"/>
        <v/>
      </c>
    </row>
    <row r="45" spans="1:17" ht="21.65" customHeight="1" x14ac:dyDescent="0.35">
      <c r="A45" s="1" t="s">
        <v>73</v>
      </c>
      <c r="B45" s="7" t="s">
        <v>74</v>
      </c>
      <c r="C45" s="269"/>
      <c r="D45" s="270"/>
      <c r="E45" s="271"/>
      <c r="F45" s="4"/>
      <c r="G45" s="25"/>
      <c r="H45" s="26"/>
      <c r="I45" s="27"/>
      <c r="J45" s="25"/>
      <c r="L45" s="29" t="str">
        <f t="shared" si="0"/>
        <v/>
      </c>
      <c r="M45" s="29" t="str">
        <f>IF(H45="","",ABS(AVERAGE(H44:H45)))</f>
        <v/>
      </c>
      <c r="N45" s="29" t="str">
        <f t="shared" si="2"/>
        <v/>
      </c>
      <c r="O45" s="29" t="str">
        <f t="shared" si="3"/>
        <v/>
      </c>
      <c r="P45" s="29" t="str">
        <f t="shared" si="4"/>
        <v/>
      </c>
      <c r="Q45" s="29" t="str">
        <f t="shared" si="5"/>
        <v/>
      </c>
    </row>
    <row r="46" spans="1:17" ht="21.65" customHeight="1" x14ac:dyDescent="0.35">
      <c r="B46" s="4"/>
      <c r="C46" s="4"/>
      <c r="D46" s="4"/>
      <c r="E46" s="4"/>
      <c r="F46" s="4"/>
      <c r="G46" s="25"/>
      <c r="H46" s="26"/>
      <c r="I46" s="27"/>
      <c r="J46" s="25"/>
      <c r="L46" s="29" t="str">
        <f t="shared" si="0"/>
        <v/>
      </c>
      <c r="M46" s="29" t="str">
        <f t="shared" ref="M46:M50" si="6">IF(H46="","",ABS(AVERAGE(H45:H46)))</f>
        <v/>
      </c>
      <c r="N46" s="29" t="str">
        <f t="shared" ref="N46:N50" si="7">IFERROR(L46*M46,"")</f>
        <v/>
      </c>
      <c r="O46" s="29" t="str">
        <f t="shared" si="3"/>
        <v/>
      </c>
      <c r="P46" s="29" t="str">
        <f t="shared" si="4"/>
        <v/>
      </c>
      <c r="Q46" s="29" t="str">
        <f t="shared" si="5"/>
        <v/>
      </c>
    </row>
    <row r="47" spans="1:17" ht="21.65" customHeight="1" x14ac:dyDescent="0.35">
      <c r="A47" s="1" t="s">
        <v>25</v>
      </c>
      <c r="B47" s="3" t="s">
        <v>160</v>
      </c>
      <c r="C47" s="406"/>
      <c r="D47" s="406"/>
      <c r="E47" s="406"/>
      <c r="F47" s="4"/>
      <c r="G47" s="25"/>
      <c r="H47" s="26"/>
      <c r="I47" s="27"/>
      <c r="J47" s="25"/>
      <c r="L47" s="29" t="str">
        <f t="shared" si="0"/>
        <v/>
      </c>
      <c r="M47" s="29" t="str">
        <f t="shared" si="6"/>
        <v/>
      </c>
      <c r="N47" s="29" t="str">
        <f t="shared" si="7"/>
        <v/>
      </c>
      <c r="O47" s="29" t="str">
        <f t="shared" si="3"/>
        <v/>
      </c>
      <c r="P47" s="29" t="str">
        <f t="shared" si="4"/>
        <v/>
      </c>
      <c r="Q47" s="29" t="str">
        <f t="shared" si="5"/>
        <v/>
      </c>
    </row>
    <row r="48" spans="1:17" ht="21.65" customHeight="1" x14ac:dyDescent="0.35">
      <c r="A48" s="1" t="s">
        <v>114</v>
      </c>
      <c r="B48" s="7" t="s">
        <v>66</v>
      </c>
      <c r="C48" s="369" t="str">
        <f>IF(C47="","",ROUND(C47/E39,1))</f>
        <v/>
      </c>
      <c r="D48" s="370"/>
      <c r="E48" s="371"/>
      <c r="F48" s="4"/>
      <c r="G48" s="25"/>
      <c r="H48" s="26"/>
      <c r="I48" s="27"/>
      <c r="J48" s="25"/>
      <c r="L48" s="29" t="str">
        <f t="shared" si="0"/>
        <v/>
      </c>
      <c r="M48" s="29" t="str">
        <f t="shared" si="6"/>
        <v/>
      </c>
      <c r="N48" s="29" t="str">
        <f t="shared" si="7"/>
        <v/>
      </c>
      <c r="O48" s="29" t="str">
        <f t="shared" si="3"/>
        <v/>
      </c>
      <c r="P48" s="29" t="str">
        <f t="shared" si="4"/>
        <v/>
      </c>
      <c r="Q48" s="29" t="str">
        <f t="shared" si="5"/>
        <v/>
      </c>
    </row>
    <row r="49" spans="1:17" ht="21.65" customHeight="1" x14ac:dyDescent="0.35">
      <c r="A49" s="1" t="s">
        <v>115</v>
      </c>
      <c r="B49" s="3" t="s">
        <v>118</v>
      </c>
      <c r="C49" s="372" t="str">
        <f>IF(E39="","",ROUND(E39/E40,1))</f>
        <v/>
      </c>
      <c r="D49" s="373"/>
      <c r="E49" s="374"/>
      <c r="F49" s="4"/>
      <c r="G49" s="25"/>
      <c r="H49" s="26"/>
      <c r="I49" s="27"/>
      <c r="J49" s="25"/>
      <c r="L49" s="29" t="str">
        <f t="shared" si="0"/>
        <v/>
      </c>
      <c r="M49" s="29" t="str">
        <f t="shared" si="6"/>
        <v/>
      </c>
      <c r="N49" s="29" t="str">
        <f t="shared" si="7"/>
        <v/>
      </c>
      <c r="O49" s="29" t="str">
        <f t="shared" si="3"/>
        <v/>
      </c>
      <c r="P49" s="29" t="str">
        <f t="shared" si="4"/>
        <v/>
      </c>
      <c r="Q49" s="29" t="str">
        <f t="shared" si="5"/>
        <v/>
      </c>
    </row>
    <row r="50" spans="1:17" ht="21.65" customHeight="1" x14ac:dyDescent="0.35">
      <c r="A50" s="1" t="s">
        <v>116</v>
      </c>
      <c r="B50" s="3" t="s">
        <v>117</v>
      </c>
      <c r="C50" s="269"/>
      <c r="D50" s="270"/>
      <c r="E50" s="271"/>
      <c r="F50" s="4"/>
      <c r="G50" s="25"/>
      <c r="H50" s="26"/>
      <c r="I50" s="27"/>
      <c r="J50" s="25"/>
      <c r="L50" s="29" t="str">
        <f t="shared" si="0"/>
        <v/>
      </c>
      <c r="M50" s="29" t="str">
        <f t="shared" si="6"/>
        <v/>
      </c>
      <c r="N50" s="29" t="str">
        <f t="shared" si="7"/>
        <v/>
      </c>
      <c r="O50" s="29" t="str">
        <f t="shared" si="3"/>
        <v/>
      </c>
      <c r="P50" s="29" t="str">
        <f t="shared" si="4"/>
        <v/>
      </c>
      <c r="Q50" s="29" t="str">
        <f t="shared" si="5"/>
        <v/>
      </c>
    </row>
    <row r="51" spans="1:17" ht="21.65" customHeight="1" x14ac:dyDescent="0.35">
      <c r="C51" s="5"/>
      <c r="D51" s="5"/>
      <c r="E51" s="5"/>
      <c r="G51" s="35"/>
      <c r="H51" s="36"/>
      <c r="I51" s="37"/>
      <c r="J51" s="35"/>
      <c r="L51" s="29" t="str">
        <f>IF(G51="","",G51-G50)</f>
        <v/>
      </c>
      <c r="M51" s="29" t="str">
        <f>IF(H51="","",ABS(AVERAGE(H50:H51)))</f>
        <v/>
      </c>
      <c r="N51" s="29" t="str">
        <f>IFERROR(L51*M51,"")</f>
        <v/>
      </c>
      <c r="O51" s="29" t="str">
        <f t="shared" si="3"/>
        <v/>
      </c>
      <c r="P51" s="29" t="str">
        <f t="shared" si="4"/>
        <v/>
      </c>
      <c r="Q51" s="29" t="str">
        <f t="shared" si="5"/>
        <v/>
      </c>
    </row>
    <row r="52" spans="1:17" ht="21.65" customHeight="1" x14ac:dyDescent="0.35">
      <c r="C52" s="5"/>
      <c r="D52" s="5"/>
      <c r="E52" s="5"/>
    </row>
    <row r="53" spans="1:17" ht="21.65" customHeight="1" x14ac:dyDescent="0.35">
      <c r="C53" s="5"/>
      <c r="D53" s="5"/>
      <c r="E53" s="5"/>
    </row>
    <row r="54" spans="1:17" ht="21.65" customHeight="1" x14ac:dyDescent="0.35">
      <c r="C54" s="5"/>
      <c r="D54" s="5"/>
      <c r="E54" s="5"/>
    </row>
    <row r="55" spans="1:17" ht="21.65" customHeight="1" x14ac:dyDescent="0.35">
      <c r="C55" s="5"/>
      <c r="D55" s="5"/>
      <c r="E55" s="5"/>
    </row>
    <row r="56" spans="1:17" ht="14.25" customHeight="1" x14ac:dyDescent="0.35">
      <c r="C56" s="5"/>
      <c r="D56" s="5"/>
      <c r="E56" s="5"/>
    </row>
    <row r="57" spans="1:17" ht="17.25" customHeight="1" x14ac:dyDescent="0.35">
      <c r="A57" s="391" t="s">
        <v>150</v>
      </c>
      <c r="B57" s="391"/>
      <c r="C57" s="391"/>
      <c r="D57" s="391"/>
      <c r="E57" s="391"/>
      <c r="F57" s="391"/>
      <c r="G57" s="391"/>
      <c r="H57" s="391"/>
      <c r="I57" s="391"/>
      <c r="J57" s="391"/>
    </row>
    <row r="58" spans="1:17" ht="21.65" customHeight="1" x14ac:dyDescent="0.35">
      <c r="C58" s="5"/>
      <c r="D58" s="5"/>
      <c r="E58" s="5"/>
      <c r="F58" s="5"/>
      <c r="G58" s="5"/>
      <c r="H58" s="5"/>
      <c r="I58" s="5"/>
      <c r="J58" s="5"/>
    </row>
    <row r="59" spans="1:17" ht="21.65" customHeight="1" x14ac:dyDescent="0.35">
      <c r="C59" s="5"/>
      <c r="D59" s="5"/>
      <c r="E59" s="5"/>
      <c r="F59" s="5"/>
      <c r="G59" s="5"/>
      <c r="H59" s="5"/>
      <c r="I59" s="5"/>
      <c r="J59" s="5"/>
    </row>
    <row r="60" spans="1:17" ht="21.65" customHeight="1" x14ac:dyDescent="0.35">
      <c r="C60" s="5"/>
      <c r="D60" s="5"/>
      <c r="E60" s="5"/>
      <c r="F60" s="5"/>
      <c r="G60" s="5"/>
      <c r="H60" s="5"/>
      <c r="I60" s="5"/>
      <c r="J60" s="5"/>
    </row>
    <row r="61" spans="1:17" ht="21.65" customHeight="1" x14ac:dyDescent="0.35">
      <c r="C61" s="5"/>
      <c r="D61" s="5"/>
      <c r="E61" s="5"/>
      <c r="F61" s="5"/>
      <c r="G61" s="5"/>
      <c r="H61" s="5"/>
      <c r="I61" s="5"/>
      <c r="J61" s="5"/>
    </row>
    <row r="62" spans="1:17" ht="21.65" customHeight="1" x14ac:dyDescent="0.35">
      <c r="C62" s="5"/>
      <c r="D62" s="5"/>
      <c r="E62" s="5"/>
      <c r="F62" s="5"/>
      <c r="G62" s="5"/>
      <c r="H62" s="5"/>
      <c r="I62" s="5"/>
      <c r="J62" s="5"/>
    </row>
    <row r="63" spans="1:17" ht="21.65" customHeight="1" x14ac:dyDescent="0.35">
      <c r="C63" s="5"/>
      <c r="D63" s="5"/>
      <c r="E63" s="5"/>
      <c r="F63" s="5"/>
      <c r="G63" s="5"/>
      <c r="H63" s="5"/>
      <c r="I63" s="5"/>
      <c r="J63" s="5"/>
    </row>
    <row r="64" spans="1:17" ht="21.65" customHeight="1" x14ac:dyDescent="0.35">
      <c r="C64" s="5"/>
      <c r="D64" s="5"/>
      <c r="E64" s="5"/>
      <c r="F64" s="5"/>
      <c r="G64" s="5"/>
      <c r="H64" s="5"/>
      <c r="I64" s="5"/>
      <c r="J64" s="5"/>
    </row>
    <row r="65" spans="1:10" ht="21.65" customHeight="1" x14ac:dyDescent="0.35"/>
    <row r="66" spans="1:10" ht="9.65" customHeight="1" x14ac:dyDescent="0.35">
      <c r="F66" s="5"/>
      <c r="G66" s="5"/>
      <c r="H66" s="5"/>
      <c r="I66" s="5"/>
      <c r="J66" s="5"/>
    </row>
    <row r="67" spans="1:10" ht="17.399999999999999" customHeight="1" thickBot="1" x14ac:dyDescent="0.4">
      <c r="A67" s="2" t="s">
        <v>38</v>
      </c>
      <c r="B67" s="365" t="s">
        <v>64</v>
      </c>
      <c r="C67" s="365"/>
      <c r="D67" s="365"/>
      <c r="E67" s="365"/>
      <c r="F67" s="365"/>
      <c r="G67" s="365"/>
      <c r="H67" s="365"/>
      <c r="I67" s="365"/>
      <c r="J67" s="365"/>
    </row>
    <row r="68" spans="1:10" ht="26.25" customHeight="1" thickTop="1" x14ac:dyDescent="0.35">
      <c r="A68" s="1" t="s">
        <v>26</v>
      </c>
      <c r="B68" s="393" t="s">
        <v>163</v>
      </c>
      <c r="C68" s="394"/>
      <c r="D68" s="395"/>
      <c r="E68" s="25"/>
      <c r="F68" s="4"/>
      <c r="G68" s="375" t="s">
        <v>75</v>
      </c>
      <c r="H68" s="376"/>
      <c r="I68" s="377"/>
      <c r="J68" s="24" t="str">
        <f>IF(E39&gt;0,E39*20,"")</f>
        <v/>
      </c>
    </row>
    <row r="69" spans="1:10" ht="11.25" customHeight="1" x14ac:dyDescent="0.35">
      <c r="B69" s="38"/>
      <c r="C69" s="38"/>
      <c r="D69" s="38"/>
      <c r="E69" s="38"/>
      <c r="F69" s="38"/>
      <c r="G69" s="38"/>
      <c r="H69" s="38"/>
      <c r="I69" s="38"/>
      <c r="J69" s="38"/>
    </row>
    <row r="70" spans="1:10" ht="15.65" customHeight="1" x14ac:dyDescent="0.35">
      <c r="A70" s="1" t="s">
        <v>27</v>
      </c>
      <c r="B70" s="4" t="s">
        <v>39</v>
      </c>
      <c r="C70" s="4"/>
      <c r="D70" s="4"/>
      <c r="E70" s="4"/>
      <c r="F70" s="4"/>
      <c r="G70" s="4"/>
      <c r="H70" s="4"/>
      <c r="I70" s="4"/>
      <c r="J70" s="4"/>
    </row>
    <row r="71" spans="1:10" x14ac:dyDescent="0.35">
      <c r="B71" s="3"/>
      <c r="C71" s="18" t="s">
        <v>0</v>
      </c>
      <c r="D71" s="18" t="s">
        <v>1</v>
      </c>
      <c r="E71" s="18" t="s">
        <v>2</v>
      </c>
      <c r="F71" s="18" t="s">
        <v>3</v>
      </c>
      <c r="G71" s="18" t="s">
        <v>4</v>
      </c>
      <c r="H71" s="18" t="s">
        <v>5</v>
      </c>
      <c r="I71" s="18" t="s">
        <v>14</v>
      </c>
      <c r="J71" s="18" t="s">
        <v>15</v>
      </c>
    </row>
    <row r="72" spans="1:10" ht="38" customHeight="1" x14ac:dyDescent="0.35">
      <c r="B72" s="7" t="s">
        <v>89</v>
      </c>
      <c r="C72" s="18"/>
      <c r="D72" s="18"/>
      <c r="E72" s="18"/>
      <c r="F72" s="18"/>
      <c r="G72" s="18"/>
      <c r="H72" s="18"/>
      <c r="I72" s="18"/>
      <c r="J72" s="18"/>
    </row>
    <row r="73" spans="1:10" ht="38" customHeight="1" x14ac:dyDescent="0.35">
      <c r="B73" s="7" t="s">
        <v>90</v>
      </c>
      <c r="C73" s="18"/>
      <c r="D73" s="18"/>
      <c r="E73" s="18"/>
      <c r="F73" s="18"/>
      <c r="G73" s="18"/>
      <c r="H73" s="18"/>
      <c r="I73" s="18"/>
      <c r="J73" s="18"/>
    </row>
    <row r="74" spans="1:10" ht="38" customHeight="1" x14ac:dyDescent="0.35">
      <c r="B74" s="3" t="s">
        <v>40</v>
      </c>
      <c r="C74" s="18"/>
      <c r="D74" s="18"/>
      <c r="E74" s="18"/>
      <c r="F74" s="18"/>
      <c r="G74" s="18"/>
      <c r="H74" s="18"/>
      <c r="I74" s="18"/>
      <c r="J74" s="18"/>
    </row>
    <row r="75" spans="1:10" ht="38" customHeight="1" x14ac:dyDescent="0.35">
      <c r="B75" s="3" t="s">
        <v>60</v>
      </c>
      <c r="C75" s="18"/>
      <c r="D75" s="18"/>
      <c r="E75" s="18"/>
      <c r="F75" s="18"/>
      <c r="G75" s="18"/>
      <c r="H75" s="18"/>
      <c r="I75" s="18"/>
      <c r="J75" s="18"/>
    </row>
    <row r="76" spans="1:10" ht="38" customHeight="1" x14ac:dyDescent="0.35">
      <c r="B76" s="7" t="s">
        <v>31</v>
      </c>
      <c r="C76" s="18"/>
      <c r="D76" s="18"/>
      <c r="E76" s="18"/>
      <c r="F76" s="18"/>
      <c r="G76" s="18"/>
      <c r="H76" s="18"/>
      <c r="I76" s="18"/>
      <c r="J76" s="18"/>
    </row>
    <row r="77" spans="1:10" ht="38" customHeight="1" x14ac:dyDescent="0.35">
      <c r="B77" s="7" t="s">
        <v>119</v>
      </c>
      <c r="C77" s="18"/>
      <c r="D77" s="18"/>
      <c r="E77" s="18"/>
      <c r="F77" s="18"/>
      <c r="G77" s="18"/>
      <c r="H77" s="18"/>
      <c r="I77" s="18"/>
      <c r="J77" s="18"/>
    </row>
    <row r="78" spans="1:10" ht="38" customHeight="1" x14ac:dyDescent="0.35">
      <c r="B78" s="7" t="s">
        <v>70</v>
      </c>
      <c r="C78" s="18"/>
      <c r="D78" s="18"/>
      <c r="E78" s="18"/>
      <c r="F78" s="18"/>
      <c r="G78" s="18"/>
      <c r="H78" s="18"/>
      <c r="I78" s="18"/>
      <c r="J78" s="18"/>
    </row>
    <row r="79" spans="1:10" ht="38" customHeight="1" x14ac:dyDescent="0.35">
      <c r="B79" s="7" t="s">
        <v>168</v>
      </c>
      <c r="C79" s="39" t="str">
        <f t="shared" ref="C79:J79" si="8">IF(OR(C72="",C73=""),"",C73-C72)</f>
        <v/>
      </c>
      <c r="D79" s="39" t="str">
        <f t="shared" si="8"/>
        <v/>
      </c>
      <c r="E79" s="39" t="str">
        <f t="shared" si="8"/>
        <v/>
      </c>
      <c r="F79" s="39" t="str">
        <f t="shared" si="8"/>
        <v/>
      </c>
      <c r="G79" s="39" t="str">
        <f t="shared" si="8"/>
        <v/>
      </c>
      <c r="H79" s="39" t="str">
        <f t="shared" si="8"/>
        <v/>
      </c>
      <c r="I79" s="39" t="str">
        <f t="shared" si="8"/>
        <v/>
      </c>
      <c r="J79" s="39" t="str">
        <f t="shared" si="8"/>
        <v/>
      </c>
    </row>
    <row r="80" spans="1:10" ht="38" customHeight="1" x14ac:dyDescent="0.35">
      <c r="B80" s="7" t="s">
        <v>158</v>
      </c>
      <c r="C80" s="24" t="str">
        <f t="shared" ref="C80:J80" si="9">IFERROR(C74/C75,"")</f>
        <v/>
      </c>
      <c r="D80" s="24" t="str">
        <f t="shared" si="9"/>
        <v/>
      </c>
      <c r="E80" s="24" t="str">
        <f t="shared" si="9"/>
        <v/>
      </c>
      <c r="F80" s="24" t="str">
        <f t="shared" si="9"/>
        <v/>
      </c>
      <c r="G80" s="24" t="str">
        <f t="shared" si="9"/>
        <v/>
      </c>
      <c r="H80" s="24" t="str">
        <f t="shared" si="9"/>
        <v/>
      </c>
      <c r="I80" s="24" t="str">
        <f t="shared" si="9"/>
        <v/>
      </c>
      <c r="J80" s="24" t="str">
        <f t="shared" si="9"/>
        <v/>
      </c>
    </row>
    <row r="81" spans="1:10" ht="38" customHeight="1" x14ac:dyDescent="0.35">
      <c r="B81" s="3" t="s">
        <v>41</v>
      </c>
      <c r="C81" s="24" t="str">
        <f t="shared" ref="C81:J81" si="10">IFERROR(C80*C79,"")</f>
        <v/>
      </c>
      <c r="D81" s="24" t="str">
        <f t="shared" si="10"/>
        <v/>
      </c>
      <c r="E81" s="24" t="str">
        <f t="shared" si="10"/>
        <v/>
      </c>
      <c r="F81" s="24" t="str">
        <f t="shared" si="10"/>
        <v/>
      </c>
      <c r="G81" s="24" t="str">
        <f t="shared" si="10"/>
        <v/>
      </c>
      <c r="H81" s="24" t="str">
        <f t="shared" si="10"/>
        <v/>
      </c>
      <c r="I81" s="24" t="str">
        <f t="shared" si="10"/>
        <v/>
      </c>
      <c r="J81" s="24" t="str">
        <f t="shared" si="10"/>
        <v/>
      </c>
    </row>
    <row r="82" spans="1:10" ht="38" customHeight="1" x14ac:dyDescent="0.35">
      <c r="B82" s="7" t="s">
        <v>66</v>
      </c>
      <c r="C82" s="24" t="str">
        <f t="shared" ref="C82:J82" si="11">IFERROR(C77/C76,"")</f>
        <v/>
      </c>
      <c r="D82" s="24" t="str">
        <f t="shared" si="11"/>
        <v/>
      </c>
      <c r="E82" s="24" t="str">
        <f t="shared" si="11"/>
        <v/>
      </c>
      <c r="F82" s="24" t="str">
        <f t="shared" si="11"/>
        <v/>
      </c>
      <c r="G82" s="24" t="str">
        <f t="shared" si="11"/>
        <v/>
      </c>
      <c r="H82" s="24" t="str">
        <f t="shared" si="11"/>
        <v/>
      </c>
      <c r="I82" s="24" t="str">
        <f t="shared" si="11"/>
        <v/>
      </c>
      <c r="J82" s="24" t="str">
        <f t="shared" si="11"/>
        <v/>
      </c>
    </row>
    <row r="83" spans="1:10" ht="38" customHeight="1" x14ac:dyDescent="0.35">
      <c r="B83" s="3" t="s">
        <v>67</v>
      </c>
      <c r="C83" s="24" t="str">
        <f>IFERROR(C82*C79,"")</f>
        <v/>
      </c>
      <c r="D83" s="24" t="str">
        <f t="shared" ref="D83:J83" si="12">IFERROR(D82*D79,"")</f>
        <v/>
      </c>
      <c r="E83" s="24" t="str">
        <f t="shared" si="12"/>
        <v/>
      </c>
      <c r="F83" s="24" t="str">
        <f t="shared" si="12"/>
        <v/>
      </c>
      <c r="G83" s="24" t="str">
        <f t="shared" si="12"/>
        <v/>
      </c>
      <c r="H83" s="24" t="str">
        <f t="shared" si="12"/>
        <v/>
      </c>
      <c r="I83" s="24" t="str">
        <f t="shared" si="12"/>
        <v/>
      </c>
      <c r="J83" s="24" t="str">
        <f t="shared" si="12"/>
        <v/>
      </c>
    </row>
    <row r="84" spans="1:10" ht="38" customHeight="1" x14ac:dyDescent="0.35">
      <c r="B84" s="7" t="s">
        <v>159</v>
      </c>
      <c r="C84" s="24" t="str">
        <f t="shared" ref="C84:J84" si="13">IFERROR(C76/C78,"")</f>
        <v/>
      </c>
      <c r="D84" s="24" t="str">
        <f t="shared" si="13"/>
        <v/>
      </c>
      <c r="E84" s="24" t="str">
        <f t="shared" si="13"/>
        <v/>
      </c>
      <c r="F84" s="24" t="str">
        <f t="shared" si="13"/>
        <v/>
      </c>
      <c r="G84" s="24" t="str">
        <f t="shared" si="13"/>
        <v/>
      </c>
      <c r="H84" s="24" t="str">
        <f t="shared" si="13"/>
        <v/>
      </c>
      <c r="I84" s="24" t="str">
        <f t="shared" si="13"/>
        <v/>
      </c>
      <c r="J84" s="24" t="str">
        <f t="shared" si="13"/>
        <v/>
      </c>
    </row>
    <row r="85" spans="1:10" ht="4.25" customHeight="1" x14ac:dyDescent="0.35">
      <c r="A85" s="42"/>
      <c r="B85" s="421"/>
      <c r="C85" s="421"/>
      <c r="D85" s="421"/>
      <c r="E85" s="421"/>
      <c r="F85" s="421"/>
      <c r="G85" s="421"/>
      <c r="H85" s="421"/>
      <c r="I85" s="421"/>
      <c r="J85" s="421"/>
    </row>
    <row r="86" spans="1:10" ht="17.399999999999999" customHeight="1" thickBot="1" x14ac:dyDescent="0.4">
      <c r="A86" s="2" t="s">
        <v>38</v>
      </c>
      <c r="B86" s="365" t="s">
        <v>108</v>
      </c>
      <c r="C86" s="365"/>
      <c r="D86" s="365"/>
      <c r="E86" s="365"/>
      <c r="F86" s="365"/>
      <c r="G86" s="365"/>
      <c r="H86" s="365"/>
      <c r="I86" s="365"/>
      <c r="J86" s="365"/>
    </row>
    <row r="87" spans="1:10" ht="29" customHeight="1" thickTop="1" x14ac:dyDescent="0.35">
      <c r="A87" s="1" t="s">
        <v>28</v>
      </c>
      <c r="B87" s="385" t="s">
        <v>161</v>
      </c>
      <c r="C87" s="386"/>
      <c r="D87" s="386"/>
      <c r="E87" s="24" t="str">
        <f>IF(SUM(C79:J79)=0,"",SUM(C79:J79))</f>
        <v/>
      </c>
      <c r="F87" s="40"/>
      <c r="G87" s="40"/>
      <c r="H87" s="40"/>
      <c r="I87" s="40"/>
      <c r="J87" s="40"/>
    </row>
    <row r="88" spans="1:10" ht="17.399999999999999" customHeight="1" x14ac:dyDescent="0.35">
      <c r="A88" s="1" t="s">
        <v>29</v>
      </c>
      <c r="B88" s="387" t="s">
        <v>6</v>
      </c>
      <c r="C88" s="388"/>
      <c r="D88" s="388"/>
      <c r="E88" s="389" t="str">
        <f>IFERROR(SUM(C81:J81)/E87,"")</f>
        <v/>
      </c>
    </row>
    <row r="89" spans="1:10" ht="28.5" customHeight="1" x14ac:dyDescent="0.35">
      <c r="B89" s="378"/>
      <c r="C89" s="379"/>
      <c r="D89" s="379"/>
      <c r="E89" s="390"/>
    </row>
    <row r="90" spans="1:10" ht="29" customHeight="1" x14ac:dyDescent="0.35">
      <c r="A90" s="1" t="s">
        <v>30</v>
      </c>
      <c r="B90" s="422" t="s">
        <v>68</v>
      </c>
      <c r="C90" s="422"/>
      <c r="D90" s="422"/>
      <c r="E90" s="24" t="str">
        <f>IFERROR(SUM(C83:J83)/E87,"")</f>
        <v/>
      </c>
    </row>
    <row r="91" spans="1:10" ht="29" customHeight="1" x14ac:dyDescent="0.35">
      <c r="A91" s="1" t="s">
        <v>34</v>
      </c>
      <c r="B91" s="380" t="s">
        <v>71</v>
      </c>
      <c r="C91" s="381"/>
      <c r="D91" s="382"/>
      <c r="E91" s="24" t="str">
        <f>IF(MAX(C84:J84)=0,"",MAX(C84:J84))</f>
        <v/>
      </c>
    </row>
    <row r="92" spans="1:10" ht="29" customHeight="1" x14ac:dyDescent="0.35">
      <c r="A92" s="1" t="s">
        <v>35</v>
      </c>
      <c r="B92" s="380" t="s">
        <v>65</v>
      </c>
      <c r="C92" s="381"/>
      <c r="D92" s="382"/>
      <c r="E92" s="41" t="str">
        <f>IFERROR(E87/E68,"")</f>
        <v/>
      </c>
    </row>
    <row r="93" spans="1:10" ht="8.4" customHeight="1" x14ac:dyDescent="0.35"/>
    <row r="94" spans="1:10" ht="17.399999999999999" customHeight="1" thickBot="1" x14ac:dyDescent="0.4">
      <c r="A94" s="2" t="s">
        <v>47</v>
      </c>
      <c r="B94" s="365" t="s">
        <v>92</v>
      </c>
      <c r="C94" s="365"/>
      <c r="D94" s="365"/>
      <c r="E94" s="365"/>
      <c r="F94" s="365"/>
      <c r="G94" s="365"/>
      <c r="H94" s="365"/>
      <c r="I94" s="365"/>
      <c r="J94" s="365"/>
    </row>
    <row r="95" spans="1:10" ht="15.65" customHeight="1" thickTop="1" x14ac:dyDescent="0.35">
      <c r="A95" s="1" t="s">
        <v>26</v>
      </c>
      <c r="B95" s="4"/>
      <c r="C95" s="25" t="s">
        <v>93</v>
      </c>
      <c r="D95" s="25" t="s">
        <v>94</v>
      </c>
      <c r="E95" s="321" t="s">
        <v>95</v>
      </c>
      <c r="F95" s="321"/>
      <c r="G95" s="321" t="s">
        <v>98</v>
      </c>
      <c r="H95" s="321"/>
    </row>
    <row r="96" spans="1:10" ht="24" customHeight="1" x14ac:dyDescent="0.35">
      <c r="B96" s="3" t="s">
        <v>96</v>
      </c>
      <c r="C96" s="18"/>
      <c r="D96" s="18"/>
      <c r="E96" s="383" t="str">
        <f>IF(ABS(D96-C96)&gt;0,ABS(D96-C96),"")</f>
        <v/>
      </c>
      <c r="F96" s="383"/>
      <c r="G96" s="384" t="str">
        <f>IFERROR(E97/E96,"")</f>
        <v/>
      </c>
      <c r="H96" s="384"/>
    </row>
    <row r="97" spans="1:12" ht="24" customHeight="1" x14ac:dyDescent="0.35">
      <c r="B97" s="3" t="s">
        <v>97</v>
      </c>
      <c r="C97" s="18"/>
      <c r="D97" s="18"/>
      <c r="E97" s="383" t="str">
        <f>IF(ABS(D97-C97)&gt;0,ABS(D97-C97),"")</f>
        <v/>
      </c>
      <c r="F97" s="383"/>
      <c r="G97" s="4"/>
      <c r="H97" s="4"/>
    </row>
    <row r="98" spans="1:12" ht="8.4" customHeight="1" x14ac:dyDescent="0.35"/>
    <row r="99" spans="1:12" ht="17.399999999999999" customHeight="1" thickBot="1" x14ac:dyDescent="0.4">
      <c r="A99" s="2" t="s">
        <v>48</v>
      </c>
      <c r="B99" s="365" t="s">
        <v>107</v>
      </c>
      <c r="C99" s="365"/>
      <c r="D99" s="365"/>
      <c r="E99" s="365"/>
      <c r="F99" s="365"/>
      <c r="G99" s="365"/>
      <c r="H99" s="365"/>
      <c r="I99" s="365"/>
      <c r="J99" s="365"/>
    </row>
    <row r="100" spans="1:12" ht="14" customHeight="1" thickTop="1" x14ac:dyDescent="0.35">
      <c r="A100" s="42"/>
      <c r="B100" s="12"/>
      <c r="C100" s="12"/>
      <c r="D100" s="12"/>
      <c r="E100" s="423" t="s">
        <v>162</v>
      </c>
      <c r="F100" s="424"/>
      <c r="G100" s="425"/>
      <c r="H100" s="43"/>
    </row>
    <row r="101" spans="1:12" ht="24" customHeight="1" x14ac:dyDescent="0.35">
      <c r="A101" s="1" t="s">
        <v>26</v>
      </c>
      <c r="B101" s="211" t="s">
        <v>110</v>
      </c>
      <c r="C101" s="211"/>
      <c r="D101" s="211"/>
      <c r="E101" s="366"/>
      <c r="F101" s="367"/>
      <c r="G101" s="368"/>
    </row>
    <row r="102" spans="1:12" ht="24" customHeight="1" x14ac:dyDescent="0.35">
      <c r="A102" s="1" t="s">
        <v>27</v>
      </c>
      <c r="B102" s="211" t="s">
        <v>109</v>
      </c>
      <c r="C102" s="211"/>
      <c r="D102" s="211"/>
      <c r="E102" s="366"/>
      <c r="F102" s="367"/>
      <c r="G102" s="368"/>
    </row>
    <row r="103" spans="1:12" ht="24" customHeight="1" x14ac:dyDescent="0.35">
      <c r="A103" s="1" t="s">
        <v>28</v>
      </c>
      <c r="B103" s="229" t="s">
        <v>100</v>
      </c>
      <c r="C103" s="229"/>
      <c r="D103" s="229"/>
      <c r="E103" s="366"/>
      <c r="F103" s="367"/>
      <c r="G103" s="368"/>
    </row>
    <row r="104" spans="1:12" ht="24" customHeight="1" x14ac:dyDescent="0.35">
      <c r="A104" s="1" t="s">
        <v>29</v>
      </c>
      <c r="B104" s="229" t="s">
        <v>120</v>
      </c>
      <c r="C104" s="229"/>
      <c r="D104" s="229"/>
      <c r="E104" s="269"/>
      <c r="F104" s="270"/>
      <c r="G104" s="271"/>
    </row>
    <row r="105" spans="1:12" ht="5" customHeight="1" x14ac:dyDescent="0.35">
      <c r="B105" s="44"/>
      <c r="C105" s="44"/>
      <c r="D105" s="45"/>
      <c r="E105" s="43"/>
      <c r="F105" s="43"/>
      <c r="G105" s="43"/>
      <c r="H105" s="43"/>
      <c r="I105" s="43"/>
      <c r="J105" s="43"/>
    </row>
    <row r="106" spans="1:12" ht="17.399999999999999" customHeight="1" thickBot="1" x14ac:dyDescent="0.4">
      <c r="A106" s="2" t="s">
        <v>49</v>
      </c>
      <c r="B106" s="365" t="s">
        <v>69</v>
      </c>
      <c r="C106" s="365"/>
      <c r="D106" s="365"/>
      <c r="E106" s="365"/>
      <c r="F106" s="365"/>
      <c r="G106" s="365"/>
      <c r="H106" s="365"/>
      <c r="I106" s="365"/>
      <c r="J106" s="365"/>
    </row>
    <row r="107" spans="1:12" ht="17" thickTop="1" x14ac:dyDescent="0.35">
      <c r="A107" s="332" t="s">
        <v>26</v>
      </c>
      <c r="B107" s="3"/>
      <c r="C107" s="18" t="s">
        <v>7</v>
      </c>
      <c r="D107" s="18" t="s">
        <v>8</v>
      </c>
      <c r="E107" s="18" t="s">
        <v>9</v>
      </c>
      <c r="F107" s="18" t="s">
        <v>10</v>
      </c>
      <c r="G107" s="18" t="s">
        <v>11</v>
      </c>
      <c r="H107" s="18" t="s">
        <v>12</v>
      </c>
      <c r="I107" s="18" t="s">
        <v>16</v>
      </c>
      <c r="J107" s="18" t="s">
        <v>17</v>
      </c>
    </row>
    <row r="108" spans="1:12" x14ac:dyDescent="0.45">
      <c r="A108" s="332"/>
      <c r="B108" s="46" t="s">
        <v>113</v>
      </c>
      <c r="C108" s="18"/>
      <c r="D108" s="18"/>
      <c r="E108" s="18"/>
      <c r="F108" s="18"/>
      <c r="G108" s="18"/>
      <c r="H108" s="18"/>
      <c r="I108" s="18"/>
      <c r="J108" s="18"/>
      <c r="L108" s="47" t="s">
        <v>111</v>
      </c>
    </row>
    <row r="109" spans="1:12" ht="30" customHeight="1" x14ac:dyDescent="0.45">
      <c r="A109" s="332"/>
      <c r="B109" s="7" t="s">
        <v>121</v>
      </c>
      <c r="C109" s="18"/>
      <c r="D109" s="18"/>
      <c r="E109" s="18"/>
      <c r="F109" s="18"/>
      <c r="G109" s="18"/>
      <c r="H109" s="48"/>
      <c r="I109" s="48"/>
      <c r="J109" s="18"/>
      <c r="L109" s="49" t="s">
        <v>112</v>
      </c>
    </row>
    <row r="110" spans="1:12" ht="30" hidden="1" customHeight="1" x14ac:dyDescent="0.35">
      <c r="A110" s="332"/>
      <c r="B110" s="3"/>
      <c r="C110" s="24" t="str">
        <f>IF(C109="","",IF(C108="G",C109,0))</f>
        <v/>
      </c>
      <c r="D110" s="24" t="str">
        <f>IF(D109="","",IF(D108="G",D109,C110))</f>
        <v/>
      </c>
      <c r="E110" s="24" t="str">
        <f t="shared" ref="E110:J110" si="14">IF(E109="","",IF(E108="G",E109,D110))</f>
        <v/>
      </c>
      <c r="F110" s="24" t="str">
        <f t="shared" si="14"/>
        <v/>
      </c>
      <c r="G110" s="24" t="str">
        <f t="shared" si="14"/>
        <v/>
      </c>
      <c r="H110" s="24" t="str">
        <f t="shared" si="14"/>
        <v/>
      </c>
      <c r="I110" s="24" t="str">
        <f t="shared" si="14"/>
        <v/>
      </c>
      <c r="J110" s="24" t="str">
        <f t="shared" si="14"/>
        <v/>
      </c>
    </row>
    <row r="111" spans="1:12" ht="30" customHeight="1" x14ac:dyDescent="0.35">
      <c r="A111" s="332"/>
      <c r="B111" s="3" t="s">
        <v>43</v>
      </c>
      <c r="C111" s="24" t="s">
        <v>42</v>
      </c>
      <c r="D111" s="24" t="str">
        <f>IFERROR(IF(OR(C110=0,D110-C110&lt;=0),"",D110-C110),"")</f>
        <v/>
      </c>
      <c r="E111" s="24" t="str">
        <f t="shared" ref="E111:J111" si="15">IFERROR(IF(OR(D110=0,E110-D110&lt;=0),"",E110-D110),"")</f>
        <v/>
      </c>
      <c r="F111" s="24" t="str">
        <f t="shared" si="15"/>
        <v/>
      </c>
      <c r="G111" s="24" t="str">
        <f t="shared" si="15"/>
        <v/>
      </c>
      <c r="H111" s="24" t="str">
        <f t="shared" si="15"/>
        <v/>
      </c>
      <c r="I111" s="24" t="str">
        <f t="shared" si="15"/>
        <v/>
      </c>
      <c r="J111" s="24" t="str">
        <f t="shared" si="15"/>
        <v/>
      </c>
    </row>
    <row r="112" spans="1:12" ht="30" customHeight="1" x14ac:dyDescent="0.35">
      <c r="A112" s="332"/>
      <c r="B112" s="7" t="s">
        <v>44</v>
      </c>
      <c r="C112" s="24" t="s">
        <v>42</v>
      </c>
      <c r="D112" s="24" t="str">
        <f>IFERROR(D111/$E$39,"")</f>
        <v/>
      </c>
      <c r="E112" s="24" t="str">
        <f>IFERROR(E111/$E$39,"")</f>
        <v/>
      </c>
      <c r="F112" s="24" t="str">
        <f t="shared" ref="F112:J112" si="16">IFERROR(F111/$E$39,"")</f>
        <v/>
      </c>
      <c r="G112" s="24" t="str">
        <f t="shared" si="16"/>
        <v/>
      </c>
      <c r="H112" s="24" t="str">
        <f t="shared" si="16"/>
        <v/>
      </c>
      <c r="I112" s="24" t="str">
        <f t="shared" si="16"/>
        <v/>
      </c>
      <c r="J112" s="24" t="str">
        <f t="shared" si="16"/>
        <v/>
      </c>
    </row>
    <row r="113" spans="1:10" ht="30" customHeight="1" x14ac:dyDescent="0.35">
      <c r="A113" s="332"/>
      <c r="B113" s="7" t="s">
        <v>45</v>
      </c>
      <c r="C113" s="18"/>
      <c r="D113" s="18"/>
      <c r="E113" s="18"/>
      <c r="F113" s="18"/>
      <c r="G113" s="18"/>
      <c r="H113" s="48"/>
      <c r="I113" s="48"/>
      <c r="J113" s="18"/>
    </row>
    <row r="114" spans="1:10" ht="30" customHeight="1" x14ac:dyDescent="0.35">
      <c r="A114" s="332"/>
      <c r="B114" s="7" t="s">
        <v>166</v>
      </c>
      <c r="C114" s="24" t="str">
        <f>IF(C113&gt;0,IFERROR(C113/$E$40,""),"")</f>
        <v/>
      </c>
      <c r="D114" s="24" t="str">
        <f t="shared" ref="D114:J114" si="17">IF(D113&gt;0,IFERROR(D113/$E$40,""),"")</f>
        <v/>
      </c>
      <c r="E114" s="24" t="str">
        <f t="shared" si="17"/>
        <v/>
      </c>
      <c r="F114" s="24" t="str">
        <f t="shared" si="17"/>
        <v/>
      </c>
      <c r="G114" s="24" t="str">
        <f t="shared" si="17"/>
        <v/>
      </c>
      <c r="H114" s="24" t="str">
        <f t="shared" si="17"/>
        <v/>
      </c>
      <c r="I114" s="24" t="str">
        <f t="shared" si="17"/>
        <v/>
      </c>
      <c r="J114" s="24" t="str">
        <f t="shared" si="17"/>
        <v/>
      </c>
    </row>
    <row r="115" spans="1:10" ht="8.4" customHeight="1" x14ac:dyDescent="0.35">
      <c r="B115" s="4"/>
      <c r="C115" s="4"/>
      <c r="D115" s="4"/>
      <c r="E115" s="4"/>
      <c r="F115" s="4"/>
      <c r="G115" s="4"/>
      <c r="H115" s="4"/>
      <c r="I115" s="4"/>
      <c r="J115" s="4"/>
    </row>
    <row r="116" spans="1:10" ht="22.25" customHeight="1" x14ac:dyDescent="0.35">
      <c r="A116" s="1" t="s">
        <v>27</v>
      </c>
      <c r="B116" s="3" t="s">
        <v>72</v>
      </c>
      <c r="C116" s="24" t="str">
        <f>IFERROR(AVERAGE(C114:J114),"")</f>
        <v/>
      </c>
      <c r="D116" s="11" t="s">
        <v>28</v>
      </c>
      <c r="E116" s="241" t="s">
        <v>79</v>
      </c>
      <c r="F116" s="242"/>
      <c r="G116" s="242"/>
      <c r="H116" s="243"/>
      <c r="I116" s="24" t="str">
        <f>IFERROR(MEDIAN(D112:J112),"")</f>
        <v/>
      </c>
      <c r="J116" s="4"/>
    </row>
    <row r="117" spans="1:10" ht="5.75" customHeight="1" x14ac:dyDescent="0.35">
      <c r="B117" s="4"/>
      <c r="C117" s="4"/>
      <c r="D117" s="4"/>
      <c r="E117" s="4"/>
      <c r="F117" s="4"/>
      <c r="G117" s="4"/>
      <c r="H117" s="4"/>
      <c r="I117" s="4"/>
      <c r="J117" s="4"/>
    </row>
    <row r="118" spans="1:10" ht="18.5" thickBot="1" x14ac:dyDescent="0.4">
      <c r="A118" s="2" t="s">
        <v>51</v>
      </c>
      <c r="B118" s="365" t="s">
        <v>46</v>
      </c>
      <c r="C118" s="365"/>
      <c r="D118" s="365"/>
      <c r="E118" s="365"/>
      <c r="F118" s="365"/>
      <c r="G118" s="365"/>
      <c r="H118" s="365"/>
      <c r="I118" s="365"/>
      <c r="J118" s="365"/>
    </row>
    <row r="119" spans="1:10" ht="27.65" customHeight="1" thickTop="1" x14ac:dyDescent="0.35">
      <c r="A119" s="1" t="s">
        <v>26</v>
      </c>
      <c r="B119" s="428" t="s">
        <v>50</v>
      </c>
      <c r="C119" s="428"/>
      <c r="D119" s="321"/>
      <c r="E119" s="321"/>
      <c r="F119" s="321"/>
      <c r="G119" s="321"/>
      <c r="H119" s="321"/>
      <c r="I119" s="321"/>
      <c r="J119" s="321"/>
    </row>
    <row r="120" spans="1:10" ht="10.25" customHeight="1" x14ac:dyDescent="0.35"/>
    <row r="121" spans="1:10" ht="17.399999999999999" customHeight="1" thickBot="1" x14ac:dyDescent="0.4">
      <c r="A121" s="2" t="s">
        <v>78</v>
      </c>
      <c r="B121" s="365" t="s">
        <v>164</v>
      </c>
      <c r="C121" s="365"/>
      <c r="D121" s="365"/>
      <c r="E121" s="365"/>
      <c r="F121" s="365"/>
      <c r="G121" s="365"/>
      <c r="H121" s="365"/>
      <c r="I121" s="365"/>
      <c r="J121" s="365"/>
    </row>
    <row r="122" spans="1:10" ht="17" thickTop="1" x14ac:dyDescent="0.35">
      <c r="A122" s="1" t="s">
        <v>26</v>
      </c>
      <c r="B122" s="4" t="s">
        <v>52</v>
      </c>
      <c r="C122" s="4"/>
      <c r="D122" s="11"/>
      <c r="E122" s="4"/>
      <c r="F122" s="4"/>
      <c r="G122" s="4"/>
      <c r="H122" s="4"/>
      <c r="I122" s="4"/>
      <c r="J122" s="4"/>
    </row>
    <row r="123" spans="1:10" x14ac:dyDescent="0.35">
      <c r="B123" s="18" t="s">
        <v>53</v>
      </c>
      <c r="C123" s="406" t="s">
        <v>54</v>
      </c>
      <c r="D123" s="427"/>
      <c r="E123" s="271" t="s">
        <v>53</v>
      </c>
      <c r="F123" s="406"/>
      <c r="G123" s="406"/>
      <c r="H123" s="406"/>
      <c r="I123" s="406" t="s">
        <v>54</v>
      </c>
      <c r="J123" s="406"/>
    </row>
    <row r="124" spans="1:10" ht="27" customHeight="1" x14ac:dyDescent="0.35">
      <c r="B124" s="18"/>
      <c r="C124" s="269"/>
      <c r="D124" s="418"/>
      <c r="E124" s="232"/>
      <c r="F124" s="229"/>
      <c r="G124" s="229"/>
      <c r="H124" s="229"/>
      <c r="I124" s="269"/>
      <c r="J124" s="271"/>
    </row>
    <row r="125" spans="1:10" ht="27" customHeight="1" x14ac:dyDescent="0.35">
      <c r="B125" s="18"/>
      <c r="C125" s="269"/>
      <c r="D125" s="418"/>
      <c r="E125" s="232"/>
      <c r="F125" s="229"/>
      <c r="G125" s="229"/>
      <c r="H125" s="229"/>
      <c r="I125" s="269"/>
      <c r="J125" s="271"/>
    </row>
    <row r="126" spans="1:10" ht="27" customHeight="1" x14ac:dyDescent="0.35">
      <c r="B126" s="18"/>
      <c r="C126" s="269"/>
      <c r="D126" s="418"/>
      <c r="E126" s="232"/>
      <c r="F126" s="229"/>
      <c r="G126" s="229"/>
      <c r="H126" s="229"/>
      <c r="I126" s="269"/>
      <c r="J126" s="271"/>
    </row>
    <row r="127" spans="1:10" ht="27" customHeight="1" x14ac:dyDescent="0.35">
      <c r="B127" s="18"/>
      <c r="C127" s="269"/>
      <c r="D127" s="418"/>
      <c r="E127" s="232"/>
      <c r="F127" s="229"/>
      <c r="G127" s="229"/>
      <c r="H127" s="229"/>
      <c r="I127" s="269"/>
      <c r="J127" s="271"/>
    </row>
    <row r="128" spans="1:10" ht="27" customHeight="1" x14ac:dyDescent="0.35">
      <c r="B128" s="18"/>
      <c r="C128" s="269"/>
      <c r="D128" s="418"/>
      <c r="E128" s="232"/>
      <c r="F128" s="229"/>
      <c r="G128" s="229"/>
      <c r="H128" s="229"/>
      <c r="I128" s="269"/>
      <c r="J128" s="271"/>
    </row>
    <row r="129" spans="1:10" ht="27" customHeight="1" x14ac:dyDescent="0.35">
      <c r="B129" s="18"/>
      <c r="C129" s="269"/>
      <c r="D129" s="418"/>
      <c r="E129" s="232"/>
      <c r="F129" s="229"/>
      <c r="G129" s="229"/>
      <c r="H129" s="229"/>
      <c r="I129" s="269"/>
      <c r="J129" s="271"/>
    </row>
    <row r="130" spans="1:10" ht="10.25" customHeight="1" x14ac:dyDescent="0.35">
      <c r="B130" s="4"/>
      <c r="C130" s="4"/>
      <c r="D130" s="33"/>
      <c r="E130" s="4"/>
      <c r="F130" s="4"/>
      <c r="G130" s="4"/>
      <c r="H130" s="4"/>
      <c r="I130" s="4"/>
      <c r="J130" s="4"/>
    </row>
    <row r="131" spans="1:10" ht="24" customHeight="1" x14ac:dyDescent="0.35">
      <c r="A131" s="1" t="s">
        <v>27</v>
      </c>
      <c r="B131" s="229" t="s">
        <v>57</v>
      </c>
      <c r="C131" s="229"/>
      <c r="D131" s="229"/>
      <c r="E131" s="50"/>
      <c r="F131" s="4"/>
      <c r="G131" s="4"/>
      <c r="H131" s="4"/>
      <c r="I131" s="4"/>
      <c r="J131" s="4"/>
    </row>
    <row r="132" spans="1:10" ht="24" customHeight="1" x14ac:dyDescent="0.35">
      <c r="A132" s="1" t="s">
        <v>28</v>
      </c>
      <c r="B132" s="229" t="s">
        <v>55</v>
      </c>
      <c r="C132" s="229"/>
      <c r="D132" s="229"/>
      <c r="E132" s="51"/>
      <c r="F132" s="4"/>
      <c r="G132" s="4"/>
      <c r="H132" s="4"/>
      <c r="I132" s="4"/>
      <c r="J132" s="4"/>
    </row>
    <row r="133" spans="1:10" ht="24" customHeight="1" x14ac:dyDescent="0.35">
      <c r="A133" s="1" t="s">
        <v>29</v>
      </c>
      <c r="B133" s="229" t="s">
        <v>56</v>
      </c>
      <c r="C133" s="229"/>
      <c r="D133" s="229"/>
      <c r="E133" s="24" t="str">
        <f>IF(E68&gt;0, E68*2,"")</f>
        <v/>
      </c>
      <c r="F133" s="4"/>
      <c r="G133" s="4"/>
      <c r="H133" s="4"/>
      <c r="I133" s="4"/>
      <c r="J133" s="4"/>
    </row>
    <row r="134" spans="1:10" ht="27.65" customHeight="1" x14ac:dyDescent="0.35">
      <c r="A134" s="1" t="s">
        <v>30</v>
      </c>
      <c r="B134" s="426" t="s">
        <v>165</v>
      </c>
      <c r="C134" s="426"/>
      <c r="D134" s="426"/>
      <c r="E134" s="41" t="str">
        <f>IFERROR(E132/E133,"")</f>
        <v/>
      </c>
      <c r="F134" s="4"/>
      <c r="G134" s="4"/>
      <c r="H134" s="4"/>
      <c r="I134" s="4"/>
      <c r="J134" s="4"/>
    </row>
    <row r="135" spans="1:10" ht="9.65" customHeight="1" x14ac:dyDescent="0.35"/>
    <row r="136" spans="1:10" ht="18.5" thickBot="1" x14ac:dyDescent="0.4">
      <c r="A136" s="2" t="s">
        <v>84</v>
      </c>
      <c r="B136" s="365" t="s">
        <v>151</v>
      </c>
      <c r="C136" s="365"/>
      <c r="D136" s="365"/>
      <c r="E136" s="365"/>
      <c r="F136" s="365"/>
      <c r="G136" s="365"/>
      <c r="H136" s="365"/>
      <c r="I136" s="365"/>
      <c r="J136" s="365"/>
    </row>
    <row r="137" spans="1:10" ht="9" customHeight="1" thickTop="1" x14ac:dyDescent="0.35">
      <c r="C137" s="5"/>
      <c r="D137" s="5"/>
      <c r="E137" s="5"/>
      <c r="F137" s="5"/>
      <c r="G137" s="5"/>
      <c r="H137" s="5"/>
      <c r="I137" s="5"/>
      <c r="J137" s="5"/>
    </row>
    <row r="138" spans="1:10" ht="26.4" customHeight="1" x14ac:dyDescent="0.35">
      <c r="A138" s="52" t="s">
        <v>26</v>
      </c>
      <c r="B138" s="320" t="s">
        <v>152</v>
      </c>
      <c r="C138" s="269" t="s">
        <v>153</v>
      </c>
      <c r="D138" s="270"/>
      <c r="E138" s="270"/>
      <c r="F138" s="270"/>
      <c r="G138" s="270"/>
      <c r="H138" s="270"/>
      <c r="I138" s="271"/>
      <c r="J138" s="320" t="s">
        <v>154</v>
      </c>
    </row>
    <row r="139" spans="1:10" x14ac:dyDescent="0.35">
      <c r="A139" s="52"/>
      <c r="B139" s="321"/>
      <c r="C139" s="25">
        <v>1</v>
      </c>
      <c r="D139" s="25">
        <v>2</v>
      </c>
      <c r="E139" s="25">
        <v>3</v>
      </c>
      <c r="F139" s="25">
        <v>4</v>
      </c>
      <c r="G139" s="25">
        <v>5</v>
      </c>
      <c r="H139" s="25">
        <v>6</v>
      </c>
      <c r="I139" s="25">
        <v>7</v>
      </c>
      <c r="J139" s="321"/>
    </row>
    <row r="140" spans="1:10" ht="24" customHeight="1" x14ac:dyDescent="0.35">
      <c r="A140" s="52"/>
      <c r="B140" s="3" t="s">
        <v>155</v>
      </c>
      <c r="C140" s="18"/>
      <c r="D140" s="18"/>
      <c r="E140" s="18"/>
      <c r="F140" s="18"/>
      <c r="G140" s="18"/>
      <c r="H140" s="18"/>
      <c r="I140" s="18"/>
      <c r="J140" s="24" t="str">
        <f>IFERROR(AVERAGE(C140:I140),"")</f>
        <v/>
      </c>
    </row>
    <row r="141" spans="1:10" ht="23.4" customHeight="1" x14ac:dyDescent="0.35">
      <c r="A141" s="52"/>
      <c r="B141" s="3" t="s">
        <v>156</v>
      </c>
      <c r="C141" s="18"/>
      <c r="D141" s="18"/>
      <c r="E141" s="18"/>
      <c r="F141" s="18"/>
      <c r="G141" s="18"/>
      <c r="H141" s="18"/>
      <c r="I141" s="18"/>
      <c r="J141" s="24" t="str">
        <f>IFERROR(AVERAGE(C141:I141),"")</f>
        <v/>
      </c>
    </row>
    <row r="142" spans="1:10" ht="9.65" customHeight="1" x14ac:dyDescent="0.35"/>
    <row r="143" spans="1:10" ht="18.5" thickBot="1" x14ac:dyDescent="0.4">
      <c r="A143" s="2" t="s">
        <v>101</v>
      </c>
      <c r="B143" s="365" t="s">
        <v>85</v>
      </c>
      <c r="C143" s="365"/>
      <c r="D143" s="365"/>
      <c r="E143" s="365"/>
      <c r="F143" s="365"/>
      <c r="G143" s="365"/>
      <c r="H143" s="365"/>
      <c r="I143" s="365"/>
      <c r="J143" s="365"/>
    </row>
    <row r="144" spans="1:10" ht="17" thickTop="1" x14ac:dyDescent="0.35"/>
    <row r="145" spans="1:13" ht="24" customHeight="1" x14ac:dyDescent="0.35">
      <c r="A145" s="1" t="s">
        <v>26</v>
      </c>
      <c r="B145" s="3" t="s">
        <v>87</v>
      </c>
      <c r="C145" s="269"/>
      <c r="D145" s="271"/>
    </row>
    <row r="146" spans="1:13" ht="24" customHeight="1" x14ac:dyDescent="0.35">
      <c r="A146" s="1" t="s">
        <v>27</v>
      </c>
      <c r="B146" s="3" t="s">
        <v>86</v>
      </c>
      <c r="C146" s="269"/>
      <c r="D146" s="271"/>
    </row>
    <row r="147" spans="1:13" ht="24" customHeight="1" x14ac:dyDescent="0.35">
      <c r="A147" s="1" t="s">
        <v>28</v>
      </c>
      <c r="B147" s="3" t="s">
        <v>85</v>
      </c>
      <c r="C147" s="419" t="str">
        <f>IFERROR(ROUND(C145/C146,2),"")</f>
        <v/>
      </c>
      <c r="D147" s="420"/>
    </row>
    <row r="148" spans="1:13" ht="3.5" customHeight="1" x14ac:dyDescent="0.35">
      <c r="M148" s="53" t="s">
        <v>99</v>
      </c>
    </row>
    <row r="149" spans="1:13" ht="18.5" thickBot="1" x14ac:dyDescent="0.4">
      <c r="A149" s="2" t="s">
        <v>157</v>
      </c>
      <c r="B149" s="365" t="s">
        <v>102</v>
      </c>
      <c r="C149" s="365"/>
      <c r="D149" s="365"/>
      <c r="E149" s="365"/>
      <c r="F149" s="365"/>
      <c r="G149" s="365"/>
      <c r="H149" s="365"/>
      <c r="I149" s="365"/>
      <c r="J149" s="365"/>
      <c r="M149" s="1">
        <v>0</v>
      </c>
    </row>
    <row r="150" spans="1:13" ht="26.5" thickTop="1" x14ac:dyDescent="0.35">
      <c r="A150" s="332" t="s">
        <v>26</v>
      </c>
      <c r="B150" s="7" t="s">
        <v>103</v>
      </c>
      <c r="C150" s="18"/>
      <c r="M150" s="1">
        <v>1</v>
      </c>
    </row>
    <row r="151" spans="1:13" ht="26" x14ac:dyDescent="0.35">
      <c r="A151" s="332"/>
      <c r="B151" s="7" t="s">
        <v>104</v>
      </c>
      <c r="C151" s="18"/>
      <c r="M151" s="1">
        <v>2</v>
      </c>
    </row>
    <row r="152" spans="1:13" x14ac:dyDescent="0.35">
      <c r="M152" s="1">
        <v>3</v>
      </c>
    </row>
    <row r="153" spans="1:13" x14ac:dyDescent="0.35">
      <c r="M153" s="1">
        <v>4</v>
      </c>
    </row>
    <row r="154" spans="1:13" x14ac:dyDescent="0.35">
      <c r="M154" s="1">
        <v>5</v>
      </c>
    </row>
    <row r="155" spans="1:13" ht="9" customHeight="1" x14ac:dyDescent="0.35">
      <c r="D155" s="54"/>
      <c r="M155" s="1">
        <v>6</v>
      </c>
    </row>
    <row r="156" spans="1:13" ht="9" customHeight="1" x14ac:dyDescent="0.35">
      <c r="D156" s="54"/>
      <c r="M156" s="1">
        <v>7</v>
      </c>
    </row>
    <row r="157" spans="1:13" ht="9" customHeight="1" x14ac:dyDescent="0.35">
      <c r="M157" s="1">
        <v>8</v>
      </c>
    </row>
    <row r="158" spans="1:13" x14ac:dyDescent="0.35">
      <c r="M158" s="1">
        <v>9</v>
      </c>
    </row>
    <row r="159" spans="1:13" x14ac:dyDescent="0.35">
      <c r="M159" s="1">
        <v>10</v>
      </c>
    </row>
    <row r="160" spans="1:13" x14ac:dyDescent="0.35">
      <c r="M160" s="1">
        <v>11</v>
      </c>
    </row>
    <row r="161" spans="2:13" x14ac:dyDescent="0.35">
      <c r="M161" s="1">
        <v>12</v>
      </c>
    </row>
    <row r="162" spans="2:13" x14ac:dyDescent="0.35">
      <c r="D162" s="55" t="s">
        <v>105</v>
      </c>
    </row>
    <row r="163" spans="2:13" ht="10.5" customHeight="1" x14ac:dyDescent="0.35"/>
    <row r="164" spans="2:13" ht="10.5" customHeight="1" x14ac:dyDescent="0.35"/>
    <row r="165" spans="2:13" x14ac:dyDescent="0.35">
      <c r="B165" s="56" t="s">
        <v>106</v>
      </c>
    </row>
    <row r="173" spans="2:13" x14ac:dyDescent="0.35">
      <c r="H173" s="54"/>
    </row>
    <row r="175" spans="2:13" x14ac:dyDescent="0.45">
      <c r="J175" s="57"/>
    </row>
    <row r="186" spans="1:9" ht="9.65" customHeight="1" x14ac:dyDescent="0.35"/>
    <row r="187" spans="1:9" ht="25.25" customHeight="1" x14ac:dyDescent="0.35">
      <c r="A187" s="11">
        <v>1</v>
      </c>
      <c r="B187" s="415" t="s">
        <v>169</v>
      </c>
      <c r="C187" s="415"/>
      <c r="D187" s="415"/>
      <c r="E187" s="415"/>
      <c r="F187" s="415"/>
      <c r="G187" s="415"/>
      <c r="H187" s="415"/>
      <c r="I187" s="415"/>
    </row>
    <row r="188" spans="1:9" ht="25.25" customHeight="1" x14ac:dyDescent="0.35">
      <c r="A188" s="11">
        <v>2</v>
      </c>
      <c r="B188" s="416" t="s">
        <v>170</v>
      </c>
      <c r="C188" s="417"/>
      <c r="D188" s="417"/>
      <c r="E188" s="417"/>
      <c r="F188" s="417"/>
      <c r="G188" s="417"/>
      <c r="H188" s="417"/>
      <c r="I188" s="417"/>
    </row>
  </sheetData>
  <mergeCells count="125">
    <mergeCell ref="B85:J85"/>
    <mergeCell ref="B86:J86"/>
    <mergeCell ref="B92:D92"/>
    <mergeCell ref="B90:D90"/>
    <mergeCell ref="A150:A151"/>
    <mergeCell ref="E100:G100"/>
    <mergeCell ref="A107:A114"/>
    <mergeCell ref="B131:D131"/>
    <mergeCell ref="B134:D134"/>
    <mergeCell ref="I128:J128"/>
    <mergeCell ref="I129:J129"/>
    <mergeCell ref="C129:D129"/>
    <mergeCell ref="C127:D127"/>
    <mergeCell ref="C123:D123"/>
    <mergeCell ref="B106:J106"/>
    <mergeCell ref="B118:J118"/>
    <mergeCell ref="B119:C119"/>
    <mergeCell ref="B121:J121"/>
    <mergeCell ref="E116:H116"/>
    <mergeCell ref="D119:J119"/>
    <mergeCell ref="I123:J123"/>
    <mergeCell ref="I124:J124"/>
    <mergeCell ref="C125:D125"/>
    <mergeCell ref="E101:G101"/>
    <mergeCell ref="E104:G104"/>
    <mergeCell ref="B143:J143"/>
    <mergeCell ref="C145:D145"/>
    <mergeCell ref="C146:D146"/>
    <mergeCell ref="B187:I187"/>
    <mergeCell ref="B188:I188"/>
    <mergeCell ref="B99:J99"/>
    <mergeCell ref="B102:D102"/>
    <mergeCell ref="B101:D101"/>
    <mergeCell ref="B103:D103"/>
    <mergeCell ref="B104:D104"/>
    <mergeCell ref="B149:J149"/>
    <mergeCell ref="I125:J125"/>
    <mergeCell ref="I126:J126"/>
    <mergeCell ref="I127:J127"/>
    <mergeCell ref="C126:D126"/>
    <mergeCell ref="C128:D128"/>
    <mergeCell ref="B132:D132"/>
    <mergeCell ref="B133:D133"/>
    <mergeCell ref="C124:D124"/>
    <mergeCell ref="C147:D147"/>
    <mergeCell ref="E123:H123"/>
    <mergeCell ref="E124:H124"/>
    <mergeCell ref="B138:B139"/>
    <mergeCell ref="C138:I138"/>
    <mergeCell ref="J138:J139"/>
    <mergeCell ref="B2:J2"/>
    <mergeCell ref="B37:J37"/>
    <mergeCell ref="B42:D42"/>
    <mergeCell ref="B43:D43"/>
    <mergeCell ref="B44:D44"/>
    <mergeCell ref="I3:J3"/>
    <mergeCell ref="B15:J15"/>
    <mergeCell ref="G38:J38"/>
    <mergeCell ref="C3:E3"/>
    <mergeCell ref="C4:E4"/>
    <mergeCell ref="C5:E5"/>
    <mergeCell ref="C6:E6"/>
    <mergeCell ref="C7:E7"/>
    <mergeCell ref="C12:E12"/>
    <mergeCell ref="B38:D38"/>
    <mergeCell ref="B39:D39"/>
    <mergeCell ref="B40:D40"/>
    <mergeCell ref="B41:D41"/>
    <mergeCell ref="C8:E8"/>
    <mergeCell ref="C13:E13"/>
    <mergeCell ref="I4:J4"/>
    <mergeCell ref="C9:E9"/>
    <mergeCell ref="I5:J5"/>
    <mergeCell ref="A16:A18"/>
    <mergeCell ref="B16:D16"/>
    <mergeCell ref="C17:D17"/>
    <mergeCell ref="C18:D18"/>
    <mergeCell ref="C47:E47"/>
    <mergeCell ref="C27:J27"/>
    <mergeCell ref="C33:J33"/>
    <mergeCell ref="C34:J34"/>
    <mergeCell ref="A57:J57"/>
    <mergeCell ref="I6:J6"/>
    <mergeCell ref="C11:E11"/>
    <mergeCell ref="C45:E45"/>
    <mergeCell ref="B68:D68"/>
    <mergeCell ref="C20:J20"/>
    <mergeCell ref="C21:J21"/>
    <mergeCell ref="C22:J22"/>
    <mergeCell ref="C23:J23"/>
    <mergeCell ref="C28:J28"/>
    <mergeCell ref="C29:J29"/>
    <mergeCell ref="C30:J30"/>
    <mergeCell ref="C31:J31"/>
    <mergeCell ref="C32:J32"/>
    <mergeCell ref="C35:J35"/>
    <mergeCell ref="C36:J36"/>
    <mergeCell ref="C24:J24"/>
    <mergeCell ref="C25:J25"/>
    <mergeCell ref="C26:J26"/>
    <mergeCell ref="C10:E10"/>
    <mergeCell ref="B136:J136"/>
    <mergeCell ref="E125:H125"/>
    <mergeCell ref="E126:H126"/>
    <mergeCell ref="E128:H128"/>
    <mergeCell ref="E129:H129"/>
    <mergeCell ref="E103:G103"/>
    <mergeCell ref="C48:E48"/>
    <mergeCell ref="C49:E49"/>
    <mergeCell ref="C50:E50"/>
    <mergeCell ref="G68:I68"/>
    <mergeCell ref="B67:J67"/>
    <mergeCell ref="B89:D89"/>
    <mergeCell ref="B91:D91"/>
    <mergeCell ref="E102:G102"/>
    <mergeCell ref="E127:H127"/>
    <mergeCell ref="B94:J94"/>
    <mergeCell ref="E95:F95"/>
    <mergeCell ref="E96:F96"/>
    <mergeCell ref="E97:F97"/>
    <mergeCell ref="G95:H95"/>
    <mergeCell ref="G96:H96"/>
    <mergeCell ref="B87:D87"/>
    <mergeCell ref="B88:D88"/>
    <mergeCell ref="E88:E89"/>
  </mergeCells>
  <dataValidations disablePrompts="1" count="3">
    <dataValidation type="list" allowBlank="1" showInputMessage="1" showErrorMessage="1" sqref="C108:J108" xr:uid="{00000000-0002-0000-0000-000002000000}">
      <formula1>$L$109</formula1>
    </dataValidation>
    <dataValidation type="list" allowBlank="1" showInputMessage="1" showErrorMessage="1" sqref="C151" xr:uid="{00000000-0002-0000-0000-000000000000}">
      <formula1>$M$149:$M$157</formula1>
    </dataValidation>
    <dataValidation type="list" allowBlank="1" showErrorMessage="1" sqref="C150" xr:uid="{00000000-0002-0000-0000-000001000000}">
      <formula1>$M$150:$M$161</formula1>
    </dataValidation>
  </dataValidations>
  <pageMargins left="0.7" right="0.7" top="0.75" bottom="0.75" header="0.3" footer="0.3"/>
  <pageSetup orientation="portrait" r:id="rId1"/>
  <headerFooter>
    <oddHeader xml:space="preserve">&amp;L&amp;"Open Sans,Regular"&amp;10Date:
Investigators:&amp;C&amp;"Open Sans,Bold"&amp;14&amp;K04+000                              HB SQT Rapid Assessment Form 
               &amp;10&amp;K01+000        &amp;"Open Sans,Regular"&amp;K04-017Version 1.0  March 2023&amp;R&amp;U
</oddHeader>
    <oddFooter>&amp;C&amp;"Open Sans,Regular"&amp;10Page &amp;P&amp;  of 6</oddFooter>
  </headerFooter>
  <rowBreaks count="5" manualBreakCount="5">
    <brk id="36" max="16383" man="1"/>
    <brk id="65" max="9" man="1"/>
    <brk id="84" max="9" man="1"/>
    <brk id="116" max="16383" man="1"/>
    <brk id="147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6"/>
  <sheetViews>
    <sheetView view="pageLayout" zoomScaleNormal="100" workbookViewId="0">
      <selection activeCell="C8" sqref="C8"/>
    </sheetView>
  </sheetViews>
  <sheetFormatPr defaultColWidth="8.90625" defaultRowHeight="15" x14ac:dyDescent="0.4"/>
  <cols>
    <col min="1" max="1" width="7.90625" style="58" customWidth="1"/>
    <col min="2" max="6" width="7.6328125" style="58" customWidth="1"/>
    <col min="7" max="8" width="10.54296875" style="58" customWidth="1"/>
    <col min="9" max="9" width="11.08984375" style="58" customWidth="1"/>
    <col min="10" max="10" width="12.08984375" style="58" customWidth="1"/>
    <col min="11" max="11" width="10.36328125" style="58" customWidth="1"/>
    <col min="12" max="12" width="8.90625" style="58"/>
    <col min="13" max="13" width="23.08984375" style="58" customWidth="1"/>
    <col min="14" max="16384" width="8.90625" style="58"/>
  </cols>
  <sheetData>
    <row r="1" spans="1:13" s="60" customFormat="1" ht="16.5" customHeight="1" x14ac:dyDescent="0.4">
      <c r="A1" s="58" t="s">
        <v>19</v>
      </c>
      <c r="B1" s="59"/>
      <c r="C1" s="59"/>
      <c r="D1" s="59"/>
      <c r="E1" s="59"/>
      <c r="F1" s="59"/>
      <c r="G1" s="59"/>
      <c r="H1" s="59"/>
      <c r="I1" s="59"/>
      <c r="K1" s="59"/>
      <c r="L1" s="59"/>
    </row>
    <row r="2" spans="1:13" s="60" customFormat="1" x14ac:dyDescent="0.4">
      <c r="A2" s="58" t="s">
        <v>88</v>
      </c>
      <c r="B2" s="61"/>
      <c r="C2" s="61"/>
      <c r="D2" s="61"/>
      <c r="E2" s="61"/>
      <c r="F2" s="59"/>
      <c r="G2" s="59"/>
      <c r="H2" s="59"/>
      <c r="I2" s="59"/>
      <c r="J2" s="59"/>
      <c r="K2" s="59"/>
      <c r="L2" s="59"/>
    </row>
    <row r="3" spans="1:13" s="60" customFormat="1" x14ac:dyDescent="0.4">
      <c r="A3" s="58" t="s">
        <v>122</v>
      </c>
      <c r="B3" s="61"/>
      <c r="C3" s="61"/>
      <c r="D3" s="61"/>
      <c r="E3" s="61"/>
      <c r="F3" s="59"/>
      <c r="G3" s="59"/>
      <c r="H3" s="59"/>
      <c r="I3" s="59"/>
      <c r="J3" s="59"/>
      <c r="K3" s="59"/>
      <c r="L3" s="59"/>
    </row>
    <row r="4" spans="1:13" s="60" customFormat="1" x14ac:dyDescent="0.4">
      <c r="A4" s="58"/>
      <c r="B4" s="58"/>
      <c r="C4" s="58"/>
      <c r="D4" s="429" t="s">
        <v>135</v>
      </c>
      <c r="E4" s="429"/>
      <c r="F4" s="429"/>
      <c r="G4" s="429"/>
      <c r="H4" s="429"/>
      <c r="I4" s="429"/>
      <c r="J4" s="429"/>
      <c r="K4" s="429"/>
      <c r="L4" s="58"/>
    </row>
    <row r="5" spans="1:13" s="60" customFormat="1" ht="50.4" customHeight="1" x14ac:dyDescent="0.4">
      <c r="A5" s="62" t="s">
        <v>123</v>
      </c>
      <c r="B5" s="62" t="s">
        <v>124</v>
      </c>
      <c r="C5" s="62" t="s">
        <v>125</v>
      </c>
      <c r="D5" s="62" t="s">
        <v>331</v>
      </c>
      <c r="E5" s="62" t="s">
        <v>126</v>
      </c>
      <c r="F5" s="62" t="s">
        <v>127</v>
      </c>
      <c r="G5" s="62" t="s">
        <v>128</v>
      </c>
      <c r="H5" s="62" t="s">
        <v>129</v>
      </c>
      <c r="I5" s="62" t="s">
        <v>130</v>
      </c>
      <c r="J5" s="62" t="s">
        <v>131</v>
      </c>
      <c r="K5" s="62" t="s">
        <v>132</v>
      </c>
      <c r="L5" s="62" t="s">
        <v>133</v>
      </c>
      <c r="M5" s="62" t="s">
        <v>134</v>
      </c>
    </row>
    <row r="6" spans="1:13" s="60" customFormat="1" ht="21" customHeight="1" x14ac:dyDescent="0.4">
      <c r="A6" s="63"/>
      <c r="B6" s="63"/>
      <c r="C6" s="64"/>
      <c r="D6" s="64"/>
      <c r="E6" s="64"/>
      <c r="F6" s="64"/>
      <c r="G6" s="64"/>
      <c r="H6" s="64"/>
      <c r="I6" s="64"/>
      <c r="J6" s="64"/>
      <c r="K6" s="63"/>
      <c r="L6" s="65"/>
      <c r="M6" s="66"/>
    </row>
    <row r="7" spans="1:13" s="60" customFormat="1" ht="21" customHeight="1" x14ac:dyDescent="0.4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5"/>
      <c r="M7" s="66"/>
    </row>
    <row r="8" spans="1:13" s="60" customFormat="1" ht="21" customHeight="1" x14ac:dyDescent="0.4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5"/>
      <c r="M8" s="66"/>
    </row>
    <row r="9" spans="1:13" s="60" customFormat="1" ht="21" customHeight="1" x14ac:dyDescent="0.4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5"/>
      <c r="M9" s="66"/>
    </row>
    <row r="10" spans="1:13" s="60" customFormat="1" ht="21" customHeight="1" x14ac:dyDescent="0.4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5"/>
      <c r="M10" s="66"/>
    </row>
    <row r="11" spans="1:13" s="60" customFormat="1" ht="21" customHeight="1" x14ac:dyDescent="0.4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5"/>
      <c r="M11" s="66"/>
    </row>
    <row r="12" spans="1:13" s="60" customFormat="1" ht="21" customHeight="1" x14ac:dyDescent="0.4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5"/>
      <c r="M12" s="66"/>
    </row>
    <row r="13" spans="1:13" s="60" customFormat="1" ht="21" customHeight="1" x14ac:dyDescent="0.4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5"/>
      <c r="M13" s="66"/>
    </row>
    <row r="14" spans="1:13" s="60" customFormat="1" ht="21" customHeight="1" x14ac:dyDescent="0.4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5"/>
      <c r="M14" s="66"/>
    </row>
    <row r="15" spans="1:13" s="60" customFormat="1" ht="21" customHeight="1" x14ac:dyDescent="0.4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5"/>
      <c r="M15" s="66"/>
    </row>
    <row r="16" spans="1:13" s="60" customFormat="1" ht="21" customHeight="1" x14ac:dyDescent="0.4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5"/>
      <c r="M16" s="66"/>
    </row>
    <row r="17" spans="1:13" ht="21" customHeight="1" x14ac:dyDescent="0.4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5"/>
      <c r="M17" s="64"/>
    </row>
    <row r="18" spans="1:13" ht="21" customHeight="1" x14ac:dyDescent="0.4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</row>
    <row r="19" spans="1:13" ht="21" customHeight="1" x14ac:dyDescent="0.4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5"/>
      <c r="M19" s="64"/>
    </row>
    <row r="20" spans="1:13" ht="21" customHeight="1" x14ac:dyDescent="0.4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5"/>
      <c r="M20" s="64"/>
    </row>
    <row r="21" spans="1:13" ht="21" customHeight="1" x14ac:dyDescent="0.4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5"/>
      <c r="M21" s="64"/>
    </row>
    <row r="22" spans="1:13" ht="21" customHeight="1" x14ac:dyDescent="0.4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5"/>
      <c r="M22" s="64"/>
    </row>
    <row r="23" spans="1:13" ht="18" customHeight="1" x14ac:dyDescent="0.4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5"/>
      <c r="M23" s="64"/>
    </row>
    <row r="24" spans="1:13" ht="18" customHeight="1" x14ac:dyDescent="0.4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</row>
    <row r="25" spans="1:13" ht="18" customHeight="1" x14ac:dyDescent="0.4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</row>
    <row r="26" spans="1:13" s="64" customFormat="1" ht="18.649999999999999" customHeight="1" x14ac:dyDescent="0.4"/>
  </sheetData>
  <mergeCells count="1">
    <mergeCell ref="D4:K4"/>
  </mergeCells>
  <pageMargins left="0.25" right="0.25" top="0.75" bottom="0.21666666666666667" header="0.3" footer="0.3"/>
  <pageSetup orientation="landscape" r:id="rId1"/>
  <headerFooter>
    <oddHeader>&amp;L&amp;"Open Sans,Regular"&amp;10Date:
Investigators:&amp;C&amp;"Open Sans,Bold"&amp;14&amp;K04-018BEHI/NBS Field Form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3"/>
  <sheetViews>
    <sheetView view="pageLayout" zoomScaleNormal="100" workbookViewId="0">
      <selection activeCell="H13" sqref="H13"/>
    </sheetView>
  </sheetViews>
  <sheetFormatPr defaultColWidth="8.90625" defaultRowHeight="13" x14ac:dyDescent="0.35"/>
  <cols>
    <col min="1" max="1" width="7.54296875" style="67" customWidth="1"/>
    <col min="2" max="2" width="17.453125" style="67" customWidth="1"/>
    <col min="3" max="3" width="8.54296875" style="67" customWidth="1"/>
    <col min="4" max="4" width="8.90625" style="67" customWidth="1"/>
    <col min="5" max="12" width="8.54296875" style="67" customWidth="1"/>
    <col min="13" max="13" width="15.453125" style="67" customWidth="1"/>
    <col min="14" max="16384" width="8.90625" style="67"/>
  </cols>
  <sheetData>
    <row r="1" spans="1:13" ht="9.65" customHeight="1" x14ac:dyDescent="0.35"/>
    <row r="2" spans="1:13" ht="9.65" customHeight="1" x14ac:dyDescent="0.35"/>
    <row r="3" spans="1:13" s="68" customFormat="1" x14ac:dyDescent="0.35">
      <c r="A3" s="68" t="s">
        <v>258</v>
      </c>
    </row>
    <row r="4" spans="1:13" x14ac:dyDescent="0.35">
      <c r="A4" s="68" t="s">
        <v>171</v>
      </c>
    </row>
    <row r="5" spans="1:13" x14ac:dyDescent="0.35">
      <c r="A5" s="129" t="s">
        <v>136</v>
      </c>
      <c r="B5" s="129" t="s">
        <v>254</v>
      </c>
      <c r="C5" s="436" t="s">
        <v>253</v>
      </c>
      <c r="D5" s="436"/>
      <c r="E5" s="430" t="s">
        <v>252</v>
      </c>
      <c r="F5" s="431"/>
      <c r="G5" s="431"/>
      <c r="H5" s="431"/>
      <c r="I5" s="431"/>
      <c r="J5" s="431"/>
      <c r="K5" s="431"/>
      <c r="L5" s="431"/>
      <c r="M5" s="432"/>
    </row>
    <row r="6" spans="1:13" ht="28.75" customHeight="1" x14ac:dyDescent="0.35">
      <c r="A6" s="102"/>
      <c r="B6" s="102"/>
      <c r="C6" s="430"/>
      <c r="D6" s="432"/>
      <c r="E6" s="104"/>
      <c r="F6" s="131"/>
      <c r="G6" s="131"/>
      <c r="H6" s="131"/>
      <c r="I6" s="131"/>
      <c r="J6" s="131"/>
      <c r="K6" s="131"/>
      <c r="L6" s="131"/>
      <c r="M6" s="132"/>
    </row>
    <row r="7" spans="1:13" ht="28.75" customHeight="1" x14ac:dyDescent="0.35">
      <c r="A7" s="102"/>
      <c r="B7" s="102"/>
      <c r="C7" s="430"/>
      <c r="D7" s="432"/>
      <c r="E7" s="104"/>
      <c r="F7" s="131"/>
      <c r="G7" s="131"/>
      <c r="H7" s="131"/>
      <c r="I7" s="131"/>
      <c r="J7" s="131"/>
      <c r="K7" s="131"/>
      <c r="L7" s="131"/>
      <c r="M7" s="132"/>
    </row>
    <row r="8" spans="1:13" ht="28.75" customHeight="1" x14ac:dyDescent="0.35">
      <c r="A8" s="102"/>
      <c r="B8" s="102"/>
      <c r="C8" s="430"/>
      <c r="D8" s="432"/>
      <c r="E8" s="104"/>
      <c r="F8" s="131"/>
      <c r="G8" s="131"/>
      <c r="H8" s="131"/>
      <c r="I8" s="131"/>
      <c r="J8" s="131"/>
      <c r="K8" s="131"/>
      <c r="L8" s="131"/>
      <c r="M8" s="132"/>
    </row>
    <row r="9" spans="1:13" ht="28.75" customHeight="1" x14ac:dyDescent="0.35">
      <c r="A9" s="102"/>
      <c r="B9" s="102"/>
      <c r="C9" s="430"/>
      <c r="D9" s="432"/>
      <c r="E9" s="104"/>
      <c r="F9" s="131"/>
      <c r="G9" s="131"/>
      <c r="H9" s="131"/>
      <c r="I9" s="131"/>
      <c r="J9" s="131"/>
      <c r="K9" s="131"/>
      <c r="L9" s="131"/>
      <c r="M9" s="132"/>
    </row>
    <row r="10" spans="1:13" ht="28.75" customHeight="1" x14ac:dyDescent="0.35">
      <c r="A10" s="102"/>
      <c r="B10" s="102"/>
      <c r="C10" s="104"/>
      <c r="D10" s="105"/>
      <c r="E10" s="104"/>
      <c r="F10" s="131"/>
      <c r="G10" s="131"/>
      <c r="H10" s="131"/>
      <c r="I10" s="131"/>
      <c r="J10" s="131"/>
      <c r="K10" s="131"/>
      <c r="L10" s="131"/>
      <c r="M10" s="132"/>
    </row>
    <row r="11" spans="1:13" ht="28.75" customHeight="1" x14ac:dyDescent="0.35">
      <c r="A11" s="102"/>
      <c r="B11" s="102"/>
      <c r="C11" s="104"/>
      <c r="D11" s="105"/>
      <c r="E11" s="104"/>
      <c r="F11" s="131"/>
      <c r="G11" s="131"/>
      <c r="H11" s="131"/>
      <c r="I11" s="131"/>
      <c r="J11" s="131"/>
      <c r="K11" s="131"/>
      <c r="L11" s="131"/>
      <c r="M11" s="132"/>
    </row>
    <row r="12" spans="1:13" ht="28.75" customHeight="1" x14ac:dyDescent="0.35">
      <c r="A12" s="102"/>
      <c r="B12" s="102"/>
      <c r="C12" s="104"/>
      <c r="D12" s="105"/>
      <c r="E12" s="104"/>
      <c r="F12" s="131"/>
      <c r="G12" s="131"/>
      <c r="H12" s="131"/>
      <c r="I12" s="131"/>
      <c r="J12" s="131"/>
      <c r="K12" s="131"/>
      <c r="L12" s="131"/>
      <c r="M12" s="132"/>
    </row>
    <row r="13" spans="1:13" ht="28.75" customHeight="1" x14ac:dyDescent="0.35">
      <c r="A13" s="102"/>
      <c r="B13" s="102"/>
      <c r="C13" s="104"/>
      <c r="D13" s="105"/>
      <c r="E13" s="104"/>
      <c r="F13" s="131"/>
      <c r="G13" s="131"/>
      <c r="H13" s="131"/>
      <c r="I13" s="131"/>
      <c r="J13" s="131"/>
      <c r="K13" s="131"/>
      <c r="L13" s="131"/>
      <c r="M13" s="132"/>
    </row>
    <row r="14" spans="1:13" ht="28.75" customHeight="1" x14ac:dyDescent="0.35">
      <c r="A14" s="102"/>
      <c r="B14" s="102"/>
      <c r="C14" s="104"/>
      <c r="D14" s="105"/>
      <c r="E14" s="104"/>
      <c r="F14" s="131"/>
      <c r="G14" s="131"/>
      <c r="H14" s="131"/>
      <c r="I14" s="131"/>
      <c r="J14" s="131"/>
      <c r="K14" s="131"/>
      <c r="L14" s="131"/>
      <c r="M14" s="132"/>
    </row>
    <row r="15" spans="1:13" ht="28.75" customHeight="1" x14ac:dyDescent="0.35">
      <c r="A15" s="102"/>
      <c r="B15" s="102"/>
      <c r="C15" s="104"/>
      <c r="D15" s="105"/>
      <c r="E15" s="104"/>
      <c r="F15" s="131"/>
      <c r="G15" s="131"/>
      <c r="H15" s="131"/>
      <c r="I15" s="131"/>
      <c r="J15" s="131"/>
      <c r="K15" s="131"/>
      <c r="L15" s="131"/>
      <c r="M15" s="132"/>
    </row>
    <row r="16" spans="1:13" ht="28.75" customHeight="1" x14ac:dyDescent="0.35">
      <c r="A16" s="103"/>
      <c r="B16" s="103"/>
      <c r="C16" s="434"/>
      <c r="D16" s="435"/>
      <c r="E16" s="130"/>
      <c r="F16" s="133"/>
      <c r="G16" s="133"/>
      <c r="H16" s="133"/>
      <c r="I16" s="133"/>
      <c r="J16" s="133"/>
      <c r="K16" s="133"/>
      <c r="L16" s="133"/>
      <c r="M16" s="134"/>
    </row>
    <row r="17" spans="1:13" ht="28.75" customHeight="1" x14ac:dyDescent="0.35">
      <c r="A17" s="103"/>
      <c r="B17" s="103"/>
      <c r="C17" s="434"/>
      <c r="D17" s="435"/>
      <c r="E17" s="130"/>
      <c r="F17" s="133"/>
      <c r="G17" s="133"/>
      <c r="H17" s="133"/>
      <c r="I17" s="133"/>
      <c r="J17" s="133"/>
      <c r="K17" s="133"/>
      <c r="L17" s="133"/>
      <c r="M17" s="134"/>
    </row>
    <row r="18" spans="1:13" ht="28.75" customHeight="1" x14ac:dyDescent="0.35">
      <c r="A18" s="103"/>
      <c r="B18" s="103"/>
      <c r="C18" s="434"/>
      <c r="D18" s="435"/>
      <c r="E18" s="130"/>
      <c r="F18" s="133"/>
      <c r="G18" s="133"/>
      <c r="H18" s="133"/>
      <c r="I18" s="133"/>
      <c r="J18" s="133"/>
      <c r="K18" s="133"/>
      <c r="L18" s="133"/>
      <c r="M18" s="134"/>
    </row>
    <row r="19" spans="1:13" ht="28.75" customHeight="1" x14ac:dyDescent="0.35">
      <c r="A19" s="103"/>
      <c r="B19" s="103"/>
      <c r="C19" s="434"/>
      <c r="D19" s="435"/>
      <c r="E19" s="130"/>
      <c r="F19" s="133"/>
      <c r="G19" s="133"/>
      <c r="H19" s="133"/>
      <c r="I19" s="133"/>
      <c r="J19" s="133"/>
      <c r="K19" s="133"/>
      <c r="L19" s="133"/>
      <c r="M19" s="132"/>
    </row>
    <row r="20" spans="1:13" x14ac:dyDescent="0.35">
      <c r="C20" s="433"/>
      <c r="D20" s="433"/>
      <c r="E20" s="433"/>
      <c r="F20" s="433"/>
      <c r="G20" s="433"/>
    </row>
    <row r="23" spans="1:13" x14ac:dyDescent="0.35">
      <c r="B23" s="68"/>
    </row>
  </sheetData>
  <mergeCells count="11">
    <mergeCell ref="E5:M5"/>
    <mergeCell ref="C7:D7"/>
    <mergeCell ref="C8:D8"/>
    <mergeCell ref="C20:G20"/>
    <mergeCell ref="C9:D9"/>
    <mergeCell ref="C16:D16"/>
    <mergeCell ref="C17:D17"/>
    <mergeCell ref="C18:D18"/>
    <mergeCell ref="C19:D19"/>
    <mergeCell ref="C5:D5"/>
    <mergeCell ref="C6:D6"/>
  </mergeCells>
  <pageMargins left="0.25" right="7.4999999999999997E-2" top="0.75" bottom="0.47499999999999998" header="0.3" footer="0.3"/>
  <pageSetup orientation="landscape" r:id="rId1"/>
  <headerFooter>
    <oddHeader xml:space="preserve">&amp;L&amp;"Open Sans,Regular"&amp;8Date:
Investigators:
Project Name:&amp;C&amp;"Open Sans,Bold"&amp;14&amp;K04-011Riparian Vegetation Rapid Plots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HB Field Forms</vt:lpstr>
      <vt:lpstr>Old Field Form</vt:lpstr>
      <vt:lpstr>BEHI</vt:lpstr>
      <vt:lpstr>Riparian Veg</vt:lpstr>
      <vt:lpstr>'HB Field Forms'!Print_Area</vt:lpstr>
      <vt:lpstr>'Old Field Form'!Print_Area</vt:lpstr>
      <vt:lpstr>'HB Field Forms'!Print_Titles</vt:lpstr>
      <vt:lpstr>'Old Field Form'!Print_Titles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CJones</dc:creator>
  <cp:lastModifiedBy>Harris, Morgan, NRCS, Waynesville, NC</cp:lastModifiedBy>
  <cp:lastPrinted>2023-04-24T19:26:23Z</cp:lastPrinted>
  <dcterms:created xsi:type="dcterms:W3CDTF">2016-10-21T17:33:11Z</dcterms:created>
  <dcterms:modified xsi:type="dcterms:W3CDTF">2023-11-06T19:07:39Z</dcterms:modified>
</cp:coreProperties>
</file>